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J:\012_Personalamt\"/>
    </mc:Choice>
  </mc:AlternateContent>
  <bookViews>
    <workbookView xWindow="0" yWindow="0" windowWidth="28800" windowHeight="12330"/>
  </bookViews>
  <sheets>
    <sheet name="LRA Dienstzeitkarte" sheetId="1" r:id="rId1"/>
    <sheet name="Auswahl" sheetId="2" state="hidden" r:id="rId2"/>
  </sheets>
  <definedNames>
    <definedName name="_xlnm.Print_Area" localSheetId="0">'LRA Dienstzeitkarte'!$A$1:$K$86</definedName>
  </definedNames>
  <calcPr calcId="162913"/>
</workbook>
</file>

<file path=xl/calcChain.xml><?xml version="1.0" encoding="utf-8"?>
<calcChain xmlns="http://schemas.openxmlformats.org/spreadsheetml/2006/main">
  <c r="G19" i="1" l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S34" i="1" s="1"/>
  <c r="K34" i="1" s="1"/>
  <c r="V35" i="1"/>
  <c r="S35" i="1" s="1"/>
  <c r="V36" i="1"/>
  <c r="S36" i="1" s="1"/>
  <c r="V37" i="1"/>
  <c r="V38" i="1"/>
  <c r="V39" i="1"/>
  <c r="V40" i="1"/>
  <c r="V41" i="1"/>
  <c r="S41" i="1" s="1"/>
  <c r="K41" i="1" s="1"/>
  <c r="V42" i="1"/>
  <c r="S42" i="1" s="1"/>
  <c r="V43" i="1"/>
  <c r="S43" i="1" s="1"/>
  <c r="V44" i="1"/>
  <c r="V45" i="1"/>
  <c r="V46" i="1"/>
  <c r="V47" i="1"/>
  <c r="V17" i="1"/>
  <c r="K21" i="1"/>
  <c r="K22" i="1"/>
  <c r="K28" i="1"/>
  <c r="K29" i="1"/>
  <c r="K35" i="1"/>
  <c r="K36" i="1"/>
  <c r="K42" i="1"/>
  <c r="K43" i="1"/>
  <c r="S21" i="1"/>
  <c r="S29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S39" i="1" l="1"/>
  <c r="K39" i="1" s="1"/>
  <c r="S31" i="1"/>
  <c r="K31" i="1" s="1"/>
  <c r="S37" i="1"/>
  <c r="K37" i="1" s="1"/>
  <c r="S44" i="1"/>
  <c r="K44" i="1" s="1"/>
  <c r="S22" i="1"/>
  <c r="S28" i="1"/>
  <c r="S20" i="1"/>
  <c r="K20" i="1" s="1"/>
  <c r="S27" i="1"/>
  <c r="K27" i="1" s="1"/>
  <c r="S19" i="1"/>
  <c r="K19" i="1" s="1"/>
  <c r="S23" i="1"/>
  <c r="K23" i="1" s="1"/>
  <c r="N12" i="1"/>
  <c r="G10" i="1"/>
  <c r="S32" i="1" s="1"/>
  <c r="K32" i="1" s="1"/>
  <c r="S45" i="1" l="1"/>
  <c r="K45" i="1" s="1"/>
  <c r="S40" i="1"/>
  <c r="K40" i="1" s="1"/>
  <c r="S25" i="1"/>
  <c r="K25" i="1" s="1"/>
  <c r="S30" i="1"/>
  <c r="K30" i="1" s="1"/>
  <c r="S47" i="1"/>
  <c r="K47" i="1" s="1"/>
  <c r="S24" i="1"/>
  <c r="K24" i="1" s="1"/>
  <c r="S38" i="1"/>
  <c r="K38" i="1" s="1"/>
  <c r="S18" i="1"/>
  <c r="K18" i="1" s="1"/>
  <c r="S46" i="1"/>
  <c r="K46" i="1" s="1"/>
  <c r="S17" i="1"/>
  <c r="I17" i="1" s="1"/>
  <c r="S26" i="1"/>
  <c r="K26" i="1" s="1"/>
  <c r="S33" i="1"/>
  <c r="K33" i="1" s="1"/>
  <c r="K17" i="1"/>
  <c r="Q20" i="1"/>
  <c r="R20" i="1" s="1"/>
  <c r="Q21" i="1"/>
  <c r="R21" i="1" s="1"/>
  <c r="Q22" i="1"/>
  <c r="R22" i="1" s="1"/>
  <c r="Q23" i="1"/>
  <c r="R23" i="1" s="1"/>
  <c r="Q24" i="1"/>
  <c r="R24" i="1" s="1"/>
  <c r="Q25" i="1"/>
  <c r="R25" i="1" s="1"/>
  <c r="Q26" i="1"/>
  <c r="R26" i="1" s="1"/>
  <c r="Q27" i="1"/>
  <c r="R27" i="1" s="1"/>
  <c r="Q28" i="1"/>
  <c r="R28" i="1" s="1"/>
  <c r="Q29" i="1"/>
  <c r="R29" i="1" s="1"/>
  <c r="Q30" i="1"/>
  <c r="R30" i="1" s="1"/>
  <c r="Q31" i="1"/>
  <c r="R31" i="1" s="1"/>
  <c r="Q32" i="1"/>
  <c r="R32" i="1" s="1"/>
  <c r="Q33" i="1"/>
  <c r="R33" i="1" s="1"/>
  <c r="Q34" i="1"/>
  <c r="R34" i="1" s="1"/>
  <c r="Q35" i="1"/>
  <c r="R35" i="1" s="1"/>
  <c r="Q36" i="1"/>
  <c r="R36" i="1" s="1"/>
  <c r="Q37" i="1"/>
  <c r="R37" i="1" s="1"/>
  <c r="Q38" i="1"/>
  <c r="R38" i="1" s="1"/>
  <c r="Q39" i="1"/>
  <c r="R39" i="1" s="1"/>
  <c r="Q40" i="1"/>
  <c r="R40" i="1" s="1"/>
  <c r="Q41" i="1"/>
  <c r="R41" i="1" s="1"/>
  <c r="Q42" i="1"/>
  <c r="R42" i="1" s="1"/>
  <c r="Q43" i="1"/>
  <c r="R43" i="1" s="1"/>
  <c r="Q44" i="1"/>
  <c r="R44" i="1" s="1"/>
  <c r="Q45" i="1"/>
  <c r="R45" i="1" s="1"/>
  <c r="Q46" i="1"/>
  <c r="R46" i="1" s="1"/>
  <c r="Q47" i="1"/>
  <c r="R47" i="1" s="1"/>
  <c r="Q17" i="1"/>
  <c r="R17" i="1" s="1"/>
  <c r="Q18" i="1"/>
  <c r="R18" i="1" s="1"/>
  <c r="Q19" i="1"/>
  <c r="R19" i="1" s="1"/>
  <c r="I18" i="1" l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T19" i="1"/>
  <c r="U44" i="1"/>
  <c r="U40" i="1"/>
  <c r="U36" i="1"/>
  <c r="U32" i="1"/>
  <c r="U28" i="1"/>
  <c r="U24" i="1"/>
  <c r="U20" i="1"/>
  <c r="U46" i="1"/>
  <c r="U42" i="1"/>
  <c r="U38" i="1"/>
  <c r="U34" i="1"/>
  <c r="U30" i="1"/>
  <c r="U26" i="1"/>
  <c r="U22" i="1"/>
  <c r="T47" i="1"/>
  <c r="T45" i="1"/>
  <c r="T43" i="1"/>
  <c r="T41" i="1"/>
  <c r="T39" i="1"/>
  <c r="T37" i="1"/>
  <c r="T35" i="1"/>
  <c r="T33" i="1"/>
  <c r="T31" i="1"/>
  <c r="T29" i="1"/>
  <c r="T27" i="1"/>
  <c r="T25" i="1"/>
  <c r="T23" i="1"/>
  <c r="T21" i="1"/>
  <c r="U18" i="1"/>
  <c r="T17" i="1"/>
  <c r="T46" i="1"/>
  <c r="T44" i="1"/>
  <c r="T42" i="1"/>
  <c r="T40" i="1"/>
  <c r="T38" i="1"/>
  <c r="T36" i="1"/>
  <c r="T34" i="1"/>
  <c r="T32" i="1"/>
  <c r="T30" i="1"/>
  <c r="T28" i="1"/>
  <c r="T26" i="1"/>
  <c r="T24" i="1"/>
  <c r="T22" i="1"/>
  <c r="T20" i="1"/>
  <c r="T18" i="1"/>
  <c r="U47" i="1"/>
  <c r="U45" i="1"/>
  <c r="U43" i="1"/>
  <c r="U41" i="1"/>
  <c r="U39" i="1"/>
  <c r="U37" i="1"/>
  <c r="U35" i="1"/>
  <c r="U33" i="1"/>
  <c r="U31" i="1"/>
  <c r="U29" i="1"/>
  <c r="U27" i="1"/>
  <c r="U25" i="1"/>
  <c r="U23" i="1"/>
  <c r="U21" i="1"/>
  <c r="U19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17" i="1"/>
  <c r="I15" i="1" l="1"/>
  <c r="G20" i="1" l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18" i="1"/>
  <c r="G17" i="1"/>
  <c r="A61" i="1" l="1"/>
</calcChain>
</file>

<file path=xl/sharedStrings.xml><?xml version="1.0" encoding="utf-8"?>
<sst xmlns="http://schemas.openxmlformats.org/spreadsheetml/2006/main" count="131" uniqueCount="117">
  <si>
    <t xml:space="preserve">Name:     </t>
  </si>
  <si>
    <t xml:space="preserve">Monat:   </t>
  </si>
  <si>
    <t>Datum</t>
  </si>
  <si>
    <t>TDZ</t>
  </si>
  <si>
    <t>Bemerkung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</si>
  <si>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</si>
  <si>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</si>
  <si>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</si>
  <si>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</si>
  <si>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</si>
  <si>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</si>
  <si>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</si>
  <si>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</si>
  <si>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</si>
  <si>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</si>
  <si>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</si>
  <si>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</si>
  <si>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</si>
  <si>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</si>
  <si>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</si>
  <si>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</si>
  <si>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</si>
  <si>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</si>
  <si>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</si>
  <si>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</si>
  <si>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</si>
  <si>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</si>
  <si>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</si>
  <si>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</si>
  <si>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</si>
  <si>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</si>
  <si>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</si>
  <si>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</si>
  <si>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</si>
  <si>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</si>
  <si>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</si>
  <si>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Für diesen Monat habe ich eine Dienstzeitüberschreitung von</t>
  </si>
  <si>
    <t>Stunden</t>
  </si>
  <si>
    <t>die auf den folgenden Monat übertragen wird.</t>
  </si>
  <si>
    <t>Datum: .................................................</t>
  </si>
  <si>
    <t>...............................................................</t>
  </si>
  <si>
    <t>Unterschrift des Mitarbeiters</t>
  </si>
  <si>
    <t xml:space="preserve">Die oben gemachten Angaben und die Zeitaufstellung laut Dienstzeitkarte sind </t>
  </si>
  <si>
    <t>sachlich und rechnerisch richtig.</t>
  </si>
  <si>
    <t>Hiermit versichere ich, die Angaben auf dieser Dienstzeitkarte</t>
  </si>
  <si>
    <t xml:space="preserve"> wahrheitsgemäß gemacht zu haben.</t>
  </si>
  <si>
    <t>Übertrag in Folgemonat</t>
  </si>
  <si>
    <t>maximal</t>
  </si>
  <si>
    <t>minimal</t>
  </si>
  <si>
    <t>max. Arbeitszeit pro Tag</t>
  </si>
  <si>
    <t>Jahr:</t>
  </si>
  <si>
    <t>Übertrag aus dem Vormonat</t>
  </si>
  <si>
    <t>Übertrag aus dem Vormonat:</t>
  </si>
  <si>
    <t>minus</t>
  </si>
  <si>
    <t>plus</t>
  </si>
  <si>
    <t>Achtung ! Zeiten immer im Format   hh:min    eingeben ! Auf den Doppelpunkt achten !</t>
  </si>
  <si>
    <t>Einsatzort:</t>
  </si>
  <si>
    <t xml:space="preserve">Unterschrift des Leiters </t>
  </si>
  <si>
    <t xml:space="preserve">...................................................         </t>
  </si>
  <si>
    <t>TDZ  – Tägliche Dienstzeit (abzüglichPausen)</t>
  </si>
  <si>
    <t>Übertrag in den Folgemonat (max + 80 Std.; min – 12 Std.)</t>
  </si>
  <si>
    <t xml:space="preserve">Arbeitszeit Saldo – Summe der Differenzen zur täglichen Arbeitszeit </t>
  </si>
  <si>
    <t>Vollzeit- und Teilzeitbeschäftigte tragen hier ihre jeweilige tägliche Arbeitszeit ein, z.B. 6:00 Stunden.</t>
  </si>
  <si>
    <t xml:space="preserve">durchschnittliche tägliche Arbeitszeit </t>
  </si>
  <si>
    <t xml:space="preserve">D i e n s t z e i t k a r t e  des Landratsamtes Ilm-Kreis                </t>
  </si>
  <si>
    <t>Monate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</si>
  <si>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</si>
  <si>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</si>
  <si>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</si>
  <si>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</si>
  <si>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</si>
  <si>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</si>
  <si>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</si>
  <si>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</si>
  <si>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</si>
  <si>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</si>
  <si>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</si>
  <si>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</si>
  <si>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Jahre</t>
  </si>
  <si>
    <t>MM</t>
  </si>
  <si>
    <t>Korrektur
AZ-Saldo</t>
  </si>
  <si>
    <t>Tag</t>
  </si>
  <si>
    <t>Wochenende</t>
  </si>
  <si>
    <t>über / unter
10:00h</t>
  </si>
  <si>
    <t>Minuten</t>
  </si>
  <si>
    <t>Korr. AZ-Saldo</t>
  </si>
  <si>
    <t>Arbeitstage pro Woche</t>
  </si>
  <si>
    <t>Wochenstunden</t>
  </si>
  <si>
    <t>Tage</t>
  </si>
  <si>
    <t>Hilfsfelder,</t>
  </si>
  <si>
    <t>ohne</t>
  </si>
  <si>
    <t>Ausdruck</t>
  </si>
  <si>
    <t>Dienstzeit
Beginn</t>
  </si>
  <si>
    <r>
      <rPr>
        <b/>
        <sz val="8"/>
        <rFont val="Arial"/>
        <family val="2"/>
      </rPr>
      <t xml:space="preserve">Pausenzeit
</t>
    </r>
    <r>
      <rPr>
        <b/>
        <sz val="7"/>
        <rFont val="Arial"/>
        <family val="2"/>
      </rPr>
      <t>eintragen, incl.
Frühstücks- und
Mittagspause</t>
    </r>
  </si>
  <si>
    <t>Dienstzeit
Ende</t>
  </si>
  <si>
    <t>Arbeitszeit
Saldo</t>
  </si>
  <si>
    <t>NICHT 0:00</t>
  </si>
  <si>
    <r>
      <rPr>
        <b/>
        <sz val="10"/>
        <rFont val="Arial"/>
        <family val="2"/>
      </rPr>
      <t>Info</t>
    </r>
    <r>
      <rPr>
        <b/>
        <sz val="8.5"/>
        <rFont val="Arial"/>
        <family val="2"/>
      </rPr>
      <t xml:space="preserve">
unter Soll-
stunden</t>
    </r>
  </si>
  <si>
    <t>- nur bei 4-Tage-Woche -
An welchem Wochentag wird nicht gearbeitet ?</t>
  </si>
  <si>
    <t>WT</t>
  </si>
  <si>
    <t>WT#</t>
  </si>
  <si>
    <t>Mo</t>
  </si>
  <si>
    <t>Di</t>
  </si>
  <si>
    <t>Mi</t>
  </si>
  <si>
    <t>Do</t>
  </si>
  <si>
    <t>Fr</t>
  </si>
  <si>
    <t>Sa</t>
  </si>
  <si>
    <t>So</t>
  </si>
  <si>
    <t>---</t>
  </si>
  <si>
    <t>Soll-Stunden</t>
  </si>
  <si>
    <t>Monat</t>
  </si>
  <si>
    <t>Monatstag (29-30-31)</t>
  </si>
  <si>
    <t>WT ohne Soll</t>
  </si>
  <si>
    <t>Stand 08.09.2020</t>
  </si>
  <si>
    <t xml:space="preserve">Die maximale Arbeitszeit pro Tag darf 10h nicht überschreiten, es sei denn, die Mehrstunden sind angeordnet.
Bei Elternabenden u.ä. Veranstaltungen (Bemerkungen) ist die Differenz bei "Korrektur
AZ-Saldo" einzutragen. Der berechnete Arbeitszeit-Saldo wird damit angepasst.
D.h. die Mehrstunden über 10 Stunden sind in der "Korrektur AZ-Saldo" manuell zu ergänzen.
FZA ganzer Tag: Beginn und Ende die gleiche Zeit eintragen, keine Pause, kein 0:00.
Bei Arbeiten an Wochenenden wird keine "Sollarbeitszeit" gegengerechnet.
Bei </t>
  </si>
  <si>
    <t>Muster, Christoph-Maria</t>
  </si>
  <si>
    <t>Grundschule Seebergen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</si>
</sst>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h:mm"/>
    <numFmt numFmtId="165" formatCode="[h]:mm"/>
    <numFmt numFmtId="166" formatCode="h:mm;@"/>
    <numFmt numFmtId="167" formatCode="ddd"/>
    <numFmt numFmtId="168" formatCode="0.000"/>
    <numFmt numFmtId="169" formatCode="0\ &quot;min&quot;"/>
    <numFmt numFmtId="170" formatCode="#,##0.0"/>
    <numFmt numFmtId="171" formatCode="[h]&quot;h&quot;:mm&quot;m&quot;:ss&quot;s&quot;"/>
  </numFmts>
  <fonts count="23" x14ac:knownFonts="1">
    <font>
      <sz val="10"/>
      <name val="Arial"/>
    </font>
    <font>
      <sz val="10"/>
      <name val="Arial"/>
      <family val="2"/>
    </font>
    <font>
      <sz val="7.5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.5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20"/>
      <name val="Arial"/>
      <family val="2"/>
    </font>
    <font>
      <b/>
      <sz val="8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8"/>
      <color theme="0"/>
      <name val="Arial"/>
      <family val="2"/>
    </font>
    <font>
      <sz val="6"/>
      <color theme="0"/>
      <name val="Arial"/>
      <family val="2"/>
    </font>
    <font>
      <b/>
      <sz val="7"/>
      <name val="Arial"/>
      <family val="2"/>
    </font>
    <font>
      <i/>
      <sz val="8"/>
      <name val="Arial"/>
      <family val="2"/>
    </font>
    <font>
      <b/>
      <sz val="12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FF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1" fillId="7" borderId="4" xfId="0" applyNumberFormat="1" applyFont="1" applyFill="1" applyBorder="1" applyAlignment="1" applyProtection="1">
      <alignment horizontal="center" vertical="center" wrapText="1"/>
      <protection locked="0" hidden="1"/>
    </xf>
    <xf numFmtId="165" fontId="1" fillId="7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8" fillId="2" borderId="1" xfId="0" applyFont="1" applyFill="1" applyBorder="1" applyAlignment="1">
      <alignment horizontal="center" vertical="center" wrapText="1"/>
    </xf>
    <xf numFmtId="164" fontId="1" fillId="7" borderId="2" xfId="0" applyNumberFormat="1" applyFont="1" applyFill="1" applyBorder="1" applyAlignment="1" applyProtection="1">
      <alignment horizontal="center" vertical="center" wrapText="1"/>
      <protection locked="0"/>
    </xf>
    <xf numFmtId="164" fontId="1" fillId="5" borderId="2" xfId="0" applyNumberFormat="1" applyFont="1" applyFill="1" applyBorder="1" applyAlignment="1" applyProtection="1">
      <alignment horizontal="center" vertical="center" wrapText="1"/>
      <protection hidden="1"/>
    </xf>
    <xf numFmtId="165" fontId="1" fillId="7" borderId="2" xfId="0" applyNumberFormat="1" applyFont="1" applyFill="1" applyBorder="1" applyAlignment="1" applyProtection="1">
      <alignment horizontal="center" vertical="center" wrapText="1"/>
      <protection locked="0"/>
    </xf>
    <xf numFmtId="165" fontId="1" fillId="4" borderId="2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0" fontId="9" fillId="0" borderId="8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1" fillId="0" borderId="13" xfId="0" applyNumberFormat="1" applyFont="1" applyFill="1" applyBorder="1" applyAlignment="1" applyProtection="1">
      <alignment horizontal="center" vertical="center" wrapText="1"/>
      <protection hidden="1"/>
    </xf>
    <xf numFmtId="167" fontId="8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0" fontId="0" fillId="0" borderId="0" xfId="0" quotePrefix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165" fontId="5" fillId="4" borderId="4" xfId="0" applyNumberFormat="1" applyFont="1" applyFill="1" applyBorder="1" applyAlignment="1" applyProtection="1">
      <alignment horizontal="center" vertical="center" wrapText="1"/>
      <protection hidden="1"/>
    </xf>
    <xf numFmtId="0" fontId="1" fillId="7" borderId="2" xfId="0" applyFont="1" applyFill="1" applyBorder="1" applyAlignment="1" applyProtection="1">
      <alignment horizontal="left" vertical="center"/>
      <protection locked="0"/>
    </xf>
    <xf numFmtId="0" fontId="0" fillId="0" borderId="0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2" fillId="3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20" fontId="1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2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0" fontId="4" fillId="0" borderId="0" xfId="0" applyNumberFormat="1" applyFont="1" applyAlignment="1" applyProtection="1">
      <alignment horizontal="center" vertical="center"/>
      <protection locked="0"/>
    </xf>
    <xf numFmtId="0" fontId="2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20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2" fontId="4" fillId="0" borderId="0" xfId="0" applyNumberFormat="1" applyFont="1" applyAlignment="1">
      <alignment horizontal="center" vertical="center"/>
    </xf>
    <xf numFmtId="169" fontId="0" fillId="7" borderId="4" xfId="0" applyNumberFormat="1" applyFill="1" applyBorder="1" applyAlignment="1">
      <alignment horizontal="center" vertical="center"/>
    </xf>
    <xf numFmtId="168" fontId="0" fillId="8" borderId="4" xfId="0" applyNumberFormat="1" applyFill="1" applyBorder="1" applyAlignment="1" applyProtection="1">
      <alignment horizontal="center" vertical="center"/>
      <protection hidden="1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hidden="1"/>
    </xf>
    <xf numFmtId="0" fontId="6" fillId="2" borderId="5" xfId="0" applyFont="1" applyFill="1" applyBorder="1" applyAlignment="1" applyProtection="1">
      <alignment horizontal="center" vertical="center" wrapText="1"/>
      <protection hidden="1"/>
    </xf>
    <xf numFmtId="0" fontId="1" fillId="2" borderId="2" xfId="0" applyFont="1" applyFill="1" applyBorder="1" applyAlignment="1">
      <alignment horizontal="center" vertical="center" wrapText="1"/>
    </xf>
    <xf numFmtId="165" fontId="1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>
      <alignment horizontal="center" vertical="center" wrapText="1"/>
    </xf>
    <xf numFmtId="0" fontId="1" fillId="0" borderId="13" xfId="0" applyFont="1" applyBorder="1" applyAlignment="1" applyProtection="1">
      <alignment horizontal="center" vertical="center" wrapText="1"/>
      <protection hidden="1"/>
    </xf>
    <xf numFmtId="0" fontId="19" fillId="0" borderId="0" xfId="0" applyFont="1" applyAlignment="1" applyProtection="1">
      <alignment horizontal="left" vertical="center"/>
      <protection hidden="1"/>
    </xf>
    <xf numFmtId="0" fontId="18" fillId="0" borderId="0" xfId="0" applyFont="1" applyAlignment="1" applyProtection="1">
      <alignment horizontal="center" vertical="center"/>
      <protection hidden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165" fontId="17" fillId="0" borderId="0" xfId="0" applyNumberFormat="1" applyFont="1" applyAlignment="1" applyProtection="1">
      <alignment horizontal="left" vertical="center"/>
      <protection hidden="1"/>
    </xf>
    <xf numFmtId="165" fontId="17" fillId="0" borderId="0" xfId="0" applyNumberFormat="1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left" vertical="center"/>
      <protection hidden="1"/>
    </xf>
    <xf numFmtId="165" fontId="17" fillId="0" borderId="0" xfId="0" applyNumberFormat="1" applyFont="1" applyAlignment="1">
      <alignment horizontal="left" vertical="center"/>
    </xf>
    <xf numFmtId="165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20" fontId="17" fillId="0" borderId="0" xfId="0" applyNumberFormat="1" applyFont="1" applyAlignment="1" applyProtection="1">
      <alignment horizontal="right" vertical="center"/>
      <protection hidden="1"/>
    </xf>
    <xf numFmtId="0" fontId="16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20" fontId="18" fillId="0" borderId="0" xfId="0" applyNumberFormat="1" applyFont="1" applyAlignment="1">
      <alignment horizontal="center" vertical="center" wrapText="1"/>
    </xf>
    <xf numFmtId="165" fontId="18" fillId="0" borderId="0" xfId="0" applyNumberFormat="1" applyFont="1" applyAlignment="1" applyProtection="1">
      <alignment horizontal="center" vertical="center"/>
      <protection hidden="1"/>
    </xf>
    <xf numFmtId="20" fontId="18" fillId="0" borderId="0" xfId="0" applyNumberFormat="1" applyFont="1" applyFill="1" applyBorder="1" applyAlignment="1" applyProtection="1">
      <alignment horizontal="center" vertical="center"/>
    </xf>
    <xf numFmtId="46" fontId="22" fillId="0" borderId="0" xfId="0" applyNumberFormat="1" applyFont="1" applyFill="1" applyBorder="1" applyAlignment="1" applyProtection="1">
      <alignment vertical="center" wrapText="1"/>
      <protection locked="0" hidden="1"/>
    </xf>
    <xf numFmtId="0" fontId="0" fillId="0" borderId="15" xfId="0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168" fontId="0" fillId="0" borderId="17" xfId="0" applyNumberFormat="1" applyFill="1" applyBorder="1" applyAlignment="1" applyProtection="1">
      <alignment horizontal="center" vertical="center"/>
      <protection hidden="1"/>
    </xf>
    <xf numFmtId="0" fontId="1" fillId="0" borderId="1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0" xfId="0" quotePrefix="1" applyFont="1" applyAlignment="1">
      <alignment horizontal="center"/>
    </xf>
    <xf numFmtId="166" fontId="1" fillId="0" borderId="0" xfId="0" applyNumberFormat="1" applyFont="1" applyAlignment="1">
      <alignment vertical="center"/>
    </xf>
    <xf numFmtId="0" fontId="18" fillId="0" borderId="19" xfId="0" applyFont="1" applyFill="1" applyBorder="1" applyAlignment="1">
      <alignment vertical="center" wrapText="1"/>
    </xf>
    <xf numFmtId="20" fontId="18" fillId="0" borderId="23" xfId="0" applyNumberFormat="1" applyFont="1" applyFill="1" applyBorder="1" applyAlignment="1" applyProtection="1">
      <alignment horizontal="center" vertical="center"/>
    </xf>
    <xf numFmtId="0" fontId="11" fillId="0" borderId="28" xfId="0" applyFont="1" applyFill="1" applyBorder="1" applyAlignment="1">
      <alignment horizontal="left" vertical="center" wrapText="1"/>
    </xf>
    <xf numFmtId="0" fontId="11" fillId="0" borderId="30" xfId="0" applyFont="1" applyFill="1" applyBorder="1" applyAlignment="1">
      <alignment horizontal="left" vertical="center" wrapText="1"/>
    </xf>
    <xf numFmtId="0" fontId="11" fillId="7" borderId="21" xfId="0" applyFont="1" applyFill="1" applyBorder="1" applyAlignment="1" applyProtection="1">
      <alignment horizontal="center" vertical="center" wrapText="1"/>
      <protection locked="0"/>
    </xf>
    <xf numFmtId="164" fontId="1" fillId="9" borderId="2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12" fillId="3" borderId="4" xfId="0" applyFont="1" applyFill="1" applyBorder="1" applyAlignment="1">
      <alignment horizontal="center" vertical="center"/>
    </xf>
    <xf numFmtId="0" fontId="0" fillId="7" borderId="0" xfId="0" applyFill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1" fillId="7" borderId="0" xfId="0" applyFont="1" applyFill="1" applyAlignment="1" applyProtection="1">
      <alignment horizontal="center" vertical="center"/>
      <protection locked="0"/>
    </xf>
    <xf numFmtId="0" fontId="3" fillId="7" borderId="0" xfId="0" applyFont="1" applyFill="1" applyAlignment="1" applyProtection="1">
      <alignment horizontal="center" vertical="center"/>
      <protection locked="0"/>
    </xf>
    <xf numFmtId="20" fontId="1" fillId="7" borderId="6" xfId="0" applyNumberFormat="1" applyFont="1" applyFill="1" applyBorder="1" applyAlignment="1" applyProtection="1">
      <alignment horizontal="center" vertical="center" wrapText="1"/>
      <protection locked="0"/>
    </xf>
    <xf numFmtId="20" fontId="1" fillId="7" borderId="8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65" fontId="13" fillId="6" borderId="0" xfId="0" applyNumberFormat="1" applyFont="1" applyFill="1" applyBorder="1" applyAlignment="1" applyProtection="1">
      <alignment horizontal="center" vertical="center" wrapText="1"/>
      <protection hidden="1"/>
    </xf>
    <xf numFmtId="0" fontId="13" fillId="6" borderId="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8" borderId="31" xfId="0" applyFont="1" applyFill="1" applyBorder="1" applyAlignment="1">
      <alignment horizontal="center" vertical="center" wrapText="1"/>
    </xf>
    <xf numFmtId="0" fontId="3" fillId="8" borderId="32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" fillId="8" borderId="18" xfId="0" quotePrefix="1" applyFont="1" applyFill="1" applyBorder="1" applyAlignment="1">
      <alignment horizontal="center" vertical="center" wrapText="1"/>
    </xf>
    <xf numFmtId="0" fontId="1" fillId="8" borderId="20" xfId="0" quotePrefix="1" applyFont="1" applyFill="1" applyBorder="1" applyAlignment="1">
      <alignment horizontal="center" vertical="center" wrapText="1"/>
    </xf>
    <xf numFmtId="0" fontId="1" fillId="8" borderId="22" xfId="0" quotePrefix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3" fillId="8" borderId="29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1" fontId="11" fillId="7" borderId="6" xfId="0" applyNumberFormat="1" applyFont="1" applyFill="1" applyBorder="1" applyAlignment="1" applyProtection="1">
      <alignment horizontal="center" vertical="center" wrapText="1"/>
      <protection locked="0"/>
    </xf>
    <xf numFmtId="1" fontId="11" fillId="7" borderId="7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6" fillId="2" borderId="3" xfId="0" quotePrefix="1" applyFont="1" applyFill="1" applyBorder="1" applyAlignment="1">
      <alignment horizontal="center" vertical="center" wrapText="1"/>
    </xf>
    <xf numFmtId="0" fontId="6" fillId="2" borderId="5" xfId="0" quotePrefix="1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3" fillId="8" borderId="24" xfId="0" applyFont="1" applyFill="1" applyBorder="1" applyAlignment="1">
      <alignment horizontal="center" vertical="center" wrapText="1"/>
    </xf>
    <xf numFmtId="0" fontId="3" fillId="8" borderId="25" xfId="0" applyFont="1" applyFill="1" applyBorder="1" applyAlignment="1">
      <alignment horizontal="center" vertical="center" wrapText="1"/>
    </xf>
    <xf numFmtId="0" fontId="3" fillId="8" borderId="26" xfId="0" applyFont="1" applyFill="1" applyBorder="1" applyAlignment="1">
      <alignment horizontal="center" vertical="center" wrapText="1"/>
    </xf>
    <xf numFmtId="170" fontId="11" fillId="7" borderId="27" xfId="0" applyNumberFormat="1" applyFont="1" applyFill="1" applyBorder="1" applyAlignment="1" applyProtection="1">
      <alignment horizontal="center" vertical="center"/>
      <protection locked="0"/>
    </xf>
    <xf numFmtId="170" fontId="11" fillId="7" borderId="25" xfId="0" applyNumberFormat="1" applyFont="1" applyFill="1" applyBorder="1" applyAlignment="1" applyProtection="1">
      <alignment horizontal="center" vertical="center"/>
      <protection locked="0"/>
    </xf>
    <xf numFmtId="171" fontId="11" fillId="0" borderId="34" xfId="0" applyNumberFormat="1" applyFont="1" applyFill="1" applyBorder="1" applyAlignment="1" applyProtection="1">
      <alignment horizontal="center" vertical="center" wrapText="1"/>
      <protection hidden="1"/>
    </xf>
    <xf numFmtId="171" fontId="11" fillId="0" borderId="32" xfId="0" applyNumberFormat="1" applyFont="1" applyFill="1" applyBorder="1" applyAlignment="1" applyProtection="1">
      <alignment horizontal="center" vertical="center" wrapText="1"/>
      <protection hidden="1"/>
    </xf>
    <xf numFmtId="171" fontId="11" fillId="0" borderId="35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Standard" xfId="0" builtinId="0"/>
  </cellStyles>
  <dxfs count="7"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FF6600"/>
        </patternFill>
      </fill>
    </dxf>
    <dxf>
      <fill>
        <patternFill>
          <bgColor rgb="FFCCFFFF"/>
        </patternFill>
      </fill>
    </dxf>
    <dxf>
      <fill>
        <patternFill>
          <bgColor rgb="FFFF6600"/>
        </patternFill>
      </fill>
    </dxf>
    <dxf>
      <fill>
        <patternFill>
          <bgColor rgb="FFCCFFFF"/>
        </patternFill>
      </fill>
    </dxf>
  </dxfs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B88"/>
  <sheetViews>
    <sheetView tabSelected="1" zoomScaleNormal="100" workbookViewId="0">
      <selection activeCell="J41" sqref="J41"/>
    </sheetView>
  </sheetViews>
  <sheetFormatPr baseColWidth="10" defaultRowHeight="12.75" x14ac:dyDescent="0.2"/>
  <cols>
    <col min="1" max="1" width="5.85546875" style="11" customWidth="1"/>
    <col min="2" max="2" width="4.5703125" style="11" customWidth="1"/>
    <col min="3" max="3" width="10.7109375" style="11" customWidth="1"/>
    <col min="4" max="5" width="6.5703125" style="11" customWidth="1"/>
    <col min="6" max="9" width="10.7109375" style="11" customWidth="1"/>
    <col min="10" max="10" width="22.140625" style="11" customWidth="1"/>
    <col min="11" max="11" width="10.7109375" style="11" customWidth="1"/>
    <col min="12" max="12" width="3.28515625" style="11" customWidth="1"/>
    <col min="13" max="13" width="3.140625" style="11" customWidth="1"/>
    <col min="14" max="14" width="13.140625" style="11" bestFit="1" customWidth="1"/>
    <col min="15" max="16" width="6.5703125" style="11" customWidth="1"/>
    <col min="17" max="17" width="10.140625" style="11" hidden="1" customWidth="1"/>
    <col min="18" max="18" width="3.85546875" style="16" hidden="1" customWidth="1"/>
    <col min="19" max="19" width="11.5703125" style="21" hidden="1" customWidth="1"/>
    <col min="20" max="20" width="6.140625" style="11" hidden="1" customWidth="1"/>
    <col min="21" max="21" width="18.7109375" style="11" hidden="1" customWidth="1"/>
    <col min="22" max="22" width="12.140625" style="11" hidden="1" customWidth="1"/>
    <col min="23" max="16384" width="11.42578125" style="11"/>
  </cols>
  <sheetData>
    <row r="1" spans="1:28" ht="12" customHeight="1" x14ac:dyDescent="0.2">
      <c r="A1" s="120" t="s">
        <v>64</v>
      </c>
      <c r="B1" s="120"/>
      <c r="C1" s="120"/>
      <c r="D1" s="120"/>
      <c r="E1" s="120"/>
      <c r="F1" s="120"/>
      <c r="G1" s="120"/>
      <c r="H1" s="120"/>
      <c r="I1" s="120"/>
      <c r="J1" s="124" t="s">
        <v>113</v>
      </c>
      <c r="K1" s="124"/>
      <c r="N1" s="82"/>
      <c r="O1" s="26"/>
      <c r="P1" s="26"/>
      <c r="AA1" s="42"/>
      <c r="AB1" s="42"/>
    </row>
    <row r="2" spans="1:28" ht="12" customHeight="1" x14ac:dyDescent="0.2">
      <c r="A2" s="120"/>
      <c r="B2" s="120"/>
      <c r="C2" s="120"/>
      <c r="D2" s="120"/>
      <c r="E2" s="120"/>
      <c r="F2" s="120"/>
      <c r="G2" s="120"/>
      <c r="H2" s="120"/>
      <c r="I2" s="120"/>
      <c r="J2" s="27"/>
      <c r="N2" s="83" t="s">
        <v>89</v>
      </c>
      <c r="O2" s="26"/>
      <c r="P2" s="26"/>
    </row>
    <row r="3" spans="1:28" ht="9.9499999999999993" customHeight="1" x14ac:dyDescent="0.2">
      <c r="A3" s="28"/>
      <c r="B3" s="28"/>
      <c r="C3" s="27"/>
      <c r="D3" s="27"/>
      <c r="E3" s="27"/>
      <c r="F3" s="27"/>
      <c r="G3" s="27"/>
      <c r="H3" s="27"/>
      <c r="I3" s="27"/>
      <c r="J3" s="29"/>
      <c r="N3" s="83" t="s">
        <v>90</v>
      </c>
      <c r="O3" s="26"/>
      <c r="P3" s="26"/>
    </row>
    <row r="4" spans="1:28" ht="15.75" x14ac:dyDescent="0.2">
      <c r="A4" s="125" t="s">
        <v>0</v>
      </c>
      <c r="B4" s="125"/>
      <c r="C4" s="102" t="s">
        <v>115</v>
      </c>
      <c r="D4" s="102"/>
      <c r="E4" s="102"/>
      <c r="F4" s="30" t="s">
        <v>56</v>
      </c>
      <c r="G4" s="100" t="s">
        <v>116</v>
      </c>
      <c r="H4" s="100"/>
      <c r="I4" s="101"/>
      <c r="J4" s="99" t="s">
        <v>52</v>
      </c>
      <c r="K4" s="99"/>
      <c r="N4" s="83" t="s">
        <v>91</v>
      </c>
      <c r="O4" s="26"/>
      <c r="P4" s="26"/>
    </row>
    <row r="5" spans="1:28" ht="9.9499999999999993" customHeight="1" x14ac:dyDescent="0.2">
      <c r="A5" s="31"/>
      <c r="B5" s="31"/>
      <c r="C5" s="32"/>
      <c r="D5" s="27"/>
      <c r="E5" s="27"/>
      <c r="F5" s="27"/>
      <c r="G5" s="27"/>
      <c r="H5" s="27"/>
      <c r="I5" s="27"/>
      <c r="J5" s="33" t="s">
        <v>54</v>
      </c>
      <c r="K5" s="33" t="s">
        <v>53</v>
      </c>
      <c r="N5" s="82"/>
      <c r="O5" s="26"/>
      <c r="P5" s="26"/>
    </row>
    <row r="6" spans="1:28" ht="15.75" x14ac:dyDescent="0.2">
      <c r="A6" s="125" t="s">
        <v>1</v>
      </c>
      <c r="B6" s="125"/>
      <c r="C6" s="103" t="s">
        <v>74</v>
      </c>
      <c r="D6" s="103"/>
      <c r="E6" s="103"/>
      <c r="F6" s="34" t="s">
        <v>50</v>
      </c>
      <c r="G6" s="103">
        <v>2020</v>
      </c>
      <c r="H6" s="103"/>
      <c r="I6" s="27"/>
      <c r="J6" s="3">
        <v>0.7104166666666667</v>
      </c>
      <c r="K6" s="4"/>
      <c r="N6" s="82"/>
      <c r="O6" s="22"/>
      <c r="P6" s="22"/>
    </row>
    <row r="7" spans="1:28" ht="9.9499999999999993" customHeight="1" thickBot="1" x14ac:dyDescent="0.25">
      <c r="A7" s="28"/>
      <c r="B7" s="28"/>
      <c r="C7" s="27"/>
      <c r="D7" s="27"/>
      <c r="E7" s="27"/>
      <c r="F7" s="27"/>
      <c r="G7" s="35"/>
      <c r="H7" s="35"/>
      <c r="I7" s="36"/>
      <c r="J7" s="78"/>
      <c r="K7" s="79">
        <v>0.5</v>
      </c>
      <c r="N7" s="82"/>
      <c r="O7" s="23"/>
      <c r="P7" s="23"/>
    </row>
    <row r="8" spans="1:28" ht="17.100000000000001" customHeight="1" x14ac:dyDescent="0.2">
      <c r="A8" s="140" t="s">
        <v>87</v>
      </c>
      <c r="B8" s="141"/>
      <c r="C8" s="141"/>
      <c r="D8" s="141"/>
      <c r="E8" s="141"/>
      <c r="F8" s="142"/>
      <c r="G8" s="143">
        <v>20</v>
      </c>
      <c r="H8" s="144"/>
      <c r="I8" s="93" t="s">
        <v>37</v>
      </c>
      <c r="J8" s="117" t="s">
        <v>98</v>
      </c>
      <c r="K8" s="91"/>
      <c r="N8" s="43" t="s">
        <v>84</v>
      </c>
    </row>
    <row r="9" spans="1:28" ht="17.100000000000001" customHeight="1" x14ac:dyDescent="0.2">
      <c r="A9" s="126" t="s">
        <v>86</v>
      </c>
      <c r="B9" s="127"/>
      <c r="C9" s="127"/>
      <c r="D9" s="127"/>
      <c r="E9" s="127"/>
      <c r="F9" s="128"/>
      <c r="G9" s="129">
        <v>5</v>
      </c>
      <c r="H9" s="130"/>
      <c r="I9" s="94" t="s">
        <v>88</v>
      </c>
      <c r="J9" s="118"/>
      <c r="K9" s="95" t="s">
        <v>108</v>
      </c>
      <c r="N9" s="47">
        <v>-30</v>
      </c>
    </row>
    <row r="10" spans="1:28" ht="17.100000000000001" customHeight="1" thickBot="1" x14ac:dyDescent="0.25">
      <c r="A10" s="112" t="s">
        <v>63</v>
      </c>
      <c r="B10" s="113"/>
      <c r="C10" s="113"/>
      <c r="D10" s="113"/>
      <c r="E10" s="113"/>
      <c r="F10" s="114"/>
      <c r="G10" s="145">
        <f>($G$8/24)/$G$9</f>
        <v>0.16666666666666669</v>
      </c>
      <c r="H10" s="146"/>
      <c r="I10" s="147"/>
      <c r="J10" s="119"/>
      <c r="K10" s="92">
        <v>0.41666666666666669</v>
      </c>
      <c r="N10" s="84"/>
    </row>
    <row r="11" spans="1:28" ht="15" customHeight="1" x14ac:dyDescent="0.2">
      <c r="A11" s="37" t="s">
        <v>62</v>
      </c>
      <c r="B11" s="37"/>
      <c r="C11" s="38"/>
      <c r="D11" s="39"/>
      <c r="E11" s="38"/>
      <c r="F11" s="39"/>
      <c r="G11" s="40"/>
      <c r="H11" s="40"/>
      <c r="I11" s="39"/>
      <c r="J11" s="81" t="s">
        <v>49</v>
      </c>
      <c r="K11" s="80">
        <v>0.41666666666666669</v>
      </c>
      <c r="N11" s="44" t="s">
        <v>85</v>
      </c>
      <c r="O11" s="26"/>
      <c r="P11" s="26"/>
    </row>
    <row r="12" spans="1:28" ht="9.9499999999999993" customHeight="1" x14ac:dyDescent="0.2">
      <c r="A12" s="41"/>
      <c r="B12" s="41"/>
      <c r="C12" s="37"/>
      <c r="D12" s="37"/>
      <c r="E12" s="37"/>
      <c r="F12" s="37"/>
      <c r="G12" s="37"/>
      <c r="H12" s="37"/>
      <c r="I12" s="37"/>
      <c r="J12" s="37"/>
      <c r="K12" s="42"/>
      <c r="N12" s="48">
        <f>ROUND(($N$9/(60))/24,3)</f>
        <v>-2.1000000000000001E-2</v>
      </c>
      <c r="O12" s="26"/>
      <c r="P12" s="26"/>
    </row>
    <row r="13" spans="1:28" ht="15" customHeight="1" x14ac:dyDescent="0.2">
      <c r="A13" s="45" t="s">
        <v>55</v>
      </c>
      <c r="B13" s="45"/>
      <c r="C13" s="27"/>
      <c r="D13" s="46"/>
      <c r="E13" s="27"/>
      <c r="F13" s="27"/>
      <c r="G13" s="27"/>
      <c r="H13" s="27"/>
      <c r="I13" s="27"/>
      <c r="J13" s="27"/>
      <c r="N13" s="85"/>
      <c r="O13" s="26"/>
      <c r="P13" s="26"/>
    </row>
    <row r="14" spans="1:28" ht="15" customHeight="1" x14ac:dyDescent="0.2">
      <c r="A14" s="49"/>
      <c r="B14" s="50"/>
      <c r="C14" s="88" t="s">
        <v>96</v>
      </c>
      <c r="D14" s="131" t="s">
        <v>93</v>
      </c>
      <c r="E14" s="132"/>
      <c r="F14" s="87" t="s">
        <v>96</v>
      </c>
      <c r="G14" s="121" t="s">
        <v>51</v>
      </c>
      <c r="H14" s="122"/>
      <c r="I14" s="122"/>
      <c r="J14" s="123"/>
      <c r="K14" s="137" t="s">
        <v>97</v>
      </c>
      <c r="N14" s="86"/>
      <c r="O14" s="26"/>
      <c r="P14" s="26"/>
    </row>
    <row r="15" spans="1:28" ht="15" customHeight="1" x14ac:dyDescent="0.2">
      <c r="A15" s="110" t="s">
        <v>2</v>
      </c>
      <c r="B15" s="51" t="s">
        <v>81</v>
      </c>
      <c r="C15" s="106" t="s">
        <v>92</v>
      </c>
      <c r="D15" s="133"/>
      <c r="E15" s="134"/>
      <c r="F15" s="106" t="s">
        <v>94</v>
      </c>
      <c r="G15" s="52"/>
      <c r="H15" s="52"/>
      <c r="I15" s="53">
        <f>IF(AND(J$6&gt;0,K$6&gt;0),"unzulässig",IF(J$6&gt;0,J$6,IF(K$6&gt;K$7,"unzulässig",-K$6)))</f>
        <v>0.7104166666666667</v>
      </c>
      <c r="J15" s="52"/>
      <c r="K15" s="138"/>
      <c r="N15" s="82"/>
      <c r="O15" s="26"/>
      <c r="P15" s="26"/>
    </row>
    <row r="16" spans="1:28" ht="26.25" customHeight="1" x14ac:dyDescent="0.2">
      <c r="A16" s="111"/>
      <c r="B16" s="54"/>
      <c r="C16" s="107"/>
      <c r="D16" s="135"/>
      <c r="E16" s="136"/>
      <c r="F16" s="107"/>
      <c r="G16" s="55" t="s">
        <v>3</v>
      </c>
      <c r="H16" s="55" t="s">
        <v>80</v>
      </c>
      <c r="I16" s="55" t="s">
        <v>95</v>
      </c>
      <c r="J16" s="55" t="s">
        <v>4</v>
      </c>
      <c r="K16" s="139"/>
      <c r="N16" s="56" t="s">
        <v>83</v>
      </c>
      <c r="Q16" s="42" t="s">
        <v>2</v>
      </c>
      <c r="R16" s="27" t="s">
        <v>99</v>
      </c>
      <c r="S16" s="90" t="s">
        <v>109</v>
      </c>
      <c r="T16" s="42" t="s">
        <v>110</v>
      </c>
      <c r="U16" s="42" t="s">
        <v>111</v>
      </c>
      <c r="V16" s="42" t="s">
        <v>112</v>
      </c>
    </row>
    <row r="17" spans="1:23" ht="15.95" customHeight="1" x14ac:dyDescent="0.2">
      <c r="A17" s="5" t="s">
        <v>5</v>
      </c>
      <c r="B17" s="18">
        <f>DATE(($G$6*1),(VLOOKUP($C$6,Auswahl!$A:$B,2,0)),(MID($A17,1,2)*1))</f>
        <v>42613</v>
      </c>
      <c r="C17" s="6">
        <v>0.29166666666666669</v>
      </c>
      <c r="D17" s="104"/>
      <c r="E17" s="105"/>
      <c r="F17" s="6">
        <v>0.52083333333333337</v>
      </c>
      <c r="G17" s="96">
        <f>IF(F17=0,"",(F17-C17-D17))</f>
        <v>0.22916666666666669</v>
      </c>
      <c r="H17" s="8"/>
      <c r="I17" s="9">
        <f>IF(G17="",I15+H17,IF(G17&gt;K$11,"10:00"+I15-(IF($R17&lt;6,$S17,0))+H17,I15+(G17-(IF($R17&lt;6,$S17,0)))+H17))</f>
        <v>0.7729166666666667</v>
      </c>
      <c r="J17" s="25"/>
      <c r="K17" s="10" t="str">
        <f>IF(G17&lt;(IF($R17&lt;6,$S17,0)),G17-(IF($R17&lt;6,$S17,0)),"")</f>
        <v/>
      </c>
      <c r="N17" s="17">
        <f t="shared" ref="N17:N47" si="0">IF(F17=0,"",(F17-C17-D17-$K$11))</f>
        <v>-0.1875</v>
      </c>
      <c r="Q17" s="20">
        <f>DATE(($G$6)*1,(VLOOKUP($C$6,Auswahl!$A:$B,2,0)),(MID($A17,1,2)*1))</f>
        <v>42613</v>
      </c>
      <c r="R17" s="19">
        <f>WEEKDAY($Q17,2)</f>
        <v>2</v>
      </c>
      <c r="S17" s="21">
        <f>IF(R17=V17,0,IF($R17&lt;6,$G$10,0))</f>
        <v>0.16666666666666669</v>
      </c>
      <c r="T17" s="11">
        <f>(MONTH($Q17))</f>
        <v>9</v>
      </c>
      <c r="U17" s="11">
        <v>1</v>
      </c>
      <c r="V17" s="11">
        <f>IFERROR(VLOOKUP($K$9,Auswahl!$F:$G,2,0),0)</f>
        <v>0</v>
      </c>
    </row>
    <row r="18" spans="1:23" ht="15.95" customHeight="1" x14ac:dyDescent="0.2">
      <c r="A18" s="5" t="s">
        <v>6</v>
      </c>
      <c r="B18" s="18">
        <f>IF((MONTH((DATE(($G$6*1),(VLOOKUP($C$6,Auswahl!$A:$B,2,0)),(MID($A18,1,2)*1)))))=(MONTH((DATE(($G$6*1),(VLOOKUP($C$6,Auswahl!$A:$B,2,0)),(MID($A$17,1,2)*1))))),DATE(($G$6*1),(VLOOKUP($C$6,Auswahl!$A:$B,2,0)),(MID($A18,1,2)*1)),"---")</f>
        <v>42614</v>
      </c>
      <c r="C18" s="6">
        <v>0.29166666666666669</v>
      </c>
      <c r="D18" s="104"/>
      <c r="E18" s="105"/>
      <c r="F18" s="6">
        <v>0.53125</v>
      </c>
      <c r="G18" s="7">
        <f t="shared" ref="G18" si="1">IF(F18=0,"",(F18-C18-D18))</f>
        <v>0.23958333333333331</v>
      </c>
      <c r="H18" s="8"/>
      <c r="I18" s="9">
        <f t="shared" ref="I18:I47" si="2">IF(G18="",I17+H18,IF(G18&gt;K$11,"10:00"+I17-(IF($R18&lt;6,$S18,0))+H18,I17+(G18-(IF($R18&lt;6,$S18,0)))+H18))</f>
        <v>0.84583333333333333</v>
      </c>
      <c r="J18" s="25"/>
      <c r="K18" s="10" t="str">
        <f t="shared" ref="K18:K47" si="3">IF(G18&lt;(IF($R18&lt;6,$S18,0)),G18-(IF($R18&lt;6,$S18,0)),"")</f>
        <v/>
      </c>
      <c r="L18" s="12"/>
      <c r="N18" s="17">
        <f t="shared" si="0"/>
        <v>-0.17708333333333337</v>
      </c>
      <c r="Q18" s="20">
        <f>DATE(($G$6)*1,(VLOOKUP($C$6,Auswahl!$A:$B,2,0)),(MID($A18,1,2)*1))</f>
        <v>42614</v>
      </c>
      <c r="R18" s="19">
        <f t="shared" ref="R18" si="4">WEEKDAY(Q18,2)</f>
        <v>3</v>
      </c>
      <c r="S18" s="21">
        <f t="shared" ref="S18:S47" si="5">IF(R18=V18,0,IF($R18&lt;6,$G$10,0))</f>
        <v>0.16666666666666669</v>
      </c>
      <c r="T18" s="11">
        <f t="shared" ref="T18:T47" si="6">(MONTH($Q18))</f>
        <v>9</v>
      </c>
      <c r="U18" s="11">
        <f>IF((MONTH($Q18))=(MONTH($Q$17)),1,0)</f>
        <v>1</v>
      </c>
      <c r="V18" s="11">
        <f>IFERROR(VLOOKUP($K$9,Auswahl!$F:$G,2,0),0)</f>
        <v>0</v>
      </c>
    </row>
    <row r="19" spans="1:23" ht="15.95" customHeight="1" x14ac:dyDescent="0.2">
      <c r="A19" s="5" t="s">
        <v>7</v>
      </c>
      <c r="B19" s="18">
        <f>IF((MONTH((DATE(($G$6*1),(VLOOKUP($C$6,Auswahl!$A:$B,2,0)),(MID($A19,1,2)*1)))))=(MONTH((DATE(($G$6*1),(VLOOKUP($C$6,Auswahl!$A:$B,2,0)),(MID($A$17,1,2)*1))))),DATE(($G$6*1),(VLOOKUP($C$6,Auswahl!$A:$B,2,0)),(MID($A19,1,2)*1)),"---")</f>
        <v>42615</v>
      </c>
      <c r="C19" s="6">
        <v>0.29166666666666669</v>
      </c>
      <c r="D19" s="104"/>
      <c r="E19" s="105"/>
      <c r="F19" s="6">
        <v>0.29166666666666669</v>
      </c>
      <c r="G19" s="7">
        <f t="shared" ref="G19:G47" si="7">IF(F19=0,"",(F19-C19-D19))</f>
        <v>0</v>
      </c>
      <c r="H19" s="8"/>
      <c r="I19" s="9">
        <f t="shared" si="2"/>
        <v>0.6791666666666667</v>
      </c>
      <c r="J19" s="25"/>
      <c r="K19" s="10">
        <f t="shared" si="3"/>
        <v>-0.16666666666666669</v>
      </c>
      <c r="N19" s="17">
        <f t="shared" si="0"/>
        <v>-0.41666666666666669</v>
      </c>
      <c r="Q19" s="20">
        <f>DATE(($G$6)*1,(VLOOKUP($C$6,Auswahl!$A:$B,2,0)),(MID($A19,1,2)*1))</f>
        <v>42615</v>
      </c>
      <c r="R19" s="19">
        <f>WEEKDAY(Q19,2)</f>
        <v>4</v>
      </c>
      <c r="S19" s="21">
        <f t="shared" si="5"/>
        <v>0.16666666666666669</v>
      </c>
      <c r="T19" s="11">
        <f t="shared" si="6"/>
        <v>9</v>
      </c>
      <c r="U19" s="11">
        <f t="shared" ref="U19:U47" si="8">IF((MONTH($Q19))=(MONTH($Q$17)),1,0)</f>
        <v>1</v>
      </c>
      <c r="V19" s="11">
        <f>IFERROR(VLOOKUP($K$9,Auswahl!$F:$G,2,0),0)</f>
        <v>0</v>
      </c>
    </row>
    <row r="20" spans="1:23" ht="15.95" customHeight="1" x14ac:dyDescent="0.2">
      <c r="A20" s="5" t="s">
        <v>8</v>
      </c>
      <c r="B20" s="18">
        <f>IF((MONTH((DATE(($G$6*1),(VLOOKUP($C$6,Auswahl!$A:$B,2,0)),(MID($A20,1,2)*1)))))=(MONTH((DATE(($G$6*1),(VLOOKUP($C$6,Auswahl!$A:$B,2,0)),(MID($A$17,1,2)*1))))),DATE(($G$6*1),(VLOOKUP($C$6,Auswahl!$A:$B,2,0)),(MID($A20,1,2)*1)),"---")</f>
        <v>42616</v>
      </c>
      <c r="C20" s="6">
        <v>0.29166666666666669</v>
      </c>
      <c r="D20" s="104"/>
      <c r="E20" s="105"/>
      <c r="F20" s="6">
        <v>0.47916666666666669</v>
      </c>
      <c r="G20" s="7">
        <f t="shared" si="7"/>
        <v>0.1875</v>
      </c>
      <c r="H20" s="8"/>
      <c r="I20" s="9">
        <f t="shared" si="2"/>
        <v>0.7</v>
      </c>
      <c r="J20" s="25"/>
      <c r="K20" s="10" t="str">
        <f t="shared" si="3"/>
        <v/>
      </c>
      <c r="N20" s="17">
        <f t="shared" si="0"/>
        <v>-0.22916666666666669</v>
      </c>
      <c r="Q20" s="20">
        <f>DATE(($G$6)*1,(VLOOKUP($C$6,Auswahl!$A:$B,2,0)),(MID($A20,1,2)*1))</f>
        <v>42616</v>
      </c>
      <c r="R20" s="19">
        <f t="shared" ref="R20:R47" si="9">WEEKDAY(Q20,2)</f>
        <v>5</v>
      </c>
      <c r="S20" s="21">
        <f t="shared" si="5"/>
        <v>0.16666666666666669</v>
      </c>
      <c r="T20" s="11">
        <f t="shared" si="6"/>
        <v>9</v>
      </c>
      <c r="U20" s="11">
        <f t="shared" si="8"/>
        <v>1</v>
      </c>
      <c r="V20" s="11">
        <f>IFERROR(VLOOKUP($K$9,Auswahl!$F:$G,2,0),0)</f>
        <v>0</v>
      </c>
    </row>
    <row r="21" spans="1:23" ht="15.95" customHeight="1" x14ac:dyDescent="0.2">
      <c r="A21" s="5" t="s">
        <v>9</v>
      </c>
      <c r="B21" s="18">
        <f>IF((MONTH((DATE(($G$6*1),(VLOOKUP($C$6,Auswahl!$A:$B,2,0)),(MID($A21,1,2)*1)))))=(MONTH((DATE(($G$6*1),(VLOOKUP($C$6,Auswahl!$A:$B,2,0)),(MID($A$17,1,2)*1))))),DATE(($G$6*1),(VLOOKUP($C$6,Auswahl!$A:$B,2,0)),(MID($A21,1,2)*1)),"---")</f>
        <v>42617</v>
      </c>
      <c r="C21" s="6"/>
      <c r="D21" s="104"/>
      <c r="E21" s="105"/>
      <c r="F21" s="6"/>
      <c r="G21" s="7" t="str">
        <f t="shared" si="7"/>
        <v/>
      </c>
      <c r="H21" s="8"/>
      <c r="I21" s="9">
        <f t="shared" si="2"/>
        <v>0.7</v>
      </c>
      <c r="J21" s="25" t="s">
        <v>82</v>
      </c>
      <c r="K21" s="10" t="str">
        <f t="shared" si="3"/>
        <v/>
      </c>
      <c r="N21" s="17" t="str">
        <f t="shared" si="0"/>
        <v/>
      </c>
      <c r="Q21" s="20">
        <f>DATE(($G$6)*1,(VLOOKUP($C$6,Auswahl!$A:$B,2,0)),(MID($A21,1,2)*1))</f>
        <v>42617</v>
      </c>
      <c r="R21" s="19">
        <f t="shared" si="9"/>
        <v>6</v>
      </c>
      <c r="S21" s="21">
        <f t="shared" si="5"/>
        <v>0</v>
      </c>
      <c r="T21" s="11">
        <f t="shared" si="6"/>
        <v>9</v>
      </c>
      <c r="U21" s="11">
        <f t="shared" si="8"/>
        <v>1</v>
      </c>
      <c r="V21" s="11">
        <f>IFERROR(VLOOKUP($K$9,Auswahl!$F:$G,2,0),0)</f>
        <v>0</v>
      </c>
    </row>
    <row r="22" spans="1:23" s="13" customFormat="1" ht="15.95" customHeight="1" x14ac:dyDescent="0.2">
      <c r="A22" s="5" t="s">
        <v>10</v>
      </c>
      <c r="B22" s="18">
        <f>IF((MONTH((DATE(($G$6*1),(VLOOKUP($C$6,Auswahl!$A:$B,2,0)),(MID($A22,1,2)*1)))))=(MONTH((DATE(($G$6*1),(VLOOKUP($C$6,Auswahl!$A:$B,2,0)),(MID($A$17,1,2)*1))))),DATE(($G$6*1),(VLOOKUP($C$6,Auswahl!$A:$B,2,0)),(MID($A22,1,2)*1)),"---")</f>
        <v>42618</v>
      </c>
      <c r="C22" s="6"/>
      <c r="D22" s="104"/>
      <c r="E22" s="105"/>
      <c r="F22" s="6"/>
      <c r="G22" s="7" t="str">
        <f t="shared" si="7"/>
        <v/>
      </c>
      <c r="H22" s="8"/>
      <c r="I22" s="9">
        <f t="shared" si="2"/>
        <v>0.7</v>
      </c>
      <c r="J22" s="25" t="s">
        <v>82</v>
      </c>
      <c r="K22" s="10" t="str">
        <f t="shared" si="3"/>
        <v/>
      </c>
      <c r="N22" s="17" t="str">
        <f t="shared" si="0"/>
        <v/>
      </c>
      <c r="Q22" s="20">
        <f>DATE(($G$6)*1,(VLOOKUP($C$6,Auswahl!$A:$B,2,0)),(MID($A22,1,2)*1))</f>
        <v>42618</v>
      </c>
      <c r="R22" s="19">
        <f t="shared" si="9"/>
        <v>7</v>
      </c>
      <c r="S22" s="21">
        <f t="shared" si="5"/>
        <v>0</v>
      </c>
      <c r="T22" s="11">
        <f t="shared" si="6"/>
        <v>9</v>
      </c>
      <c r="U22" s="11">
        <f t="shared" si="8"/>
        <v>1</v>
      </c>
      <c r="V22" s="11">
        <f>IFERROR(VLOOKUP($K$9,Auswahl!$F:$G,2,0),0)</f>
        <v>0</v>
      </c>
      <c r="W22" s="11"/>
    </row>
    <row r="23" spans="1:23" s="13" customFormat="1" ht="15.95" customHeight="1" x14ac:dyDescent="0.2">
      <c r="A23" s="5" t="s">
        <v>11</v>
      </c>
      <c r="B23" s="18">
        <f>IF((MONTH((DATE(($G$6*1),(VLOOKUP($C$6,Auswahl!$A:$B,2,0)),(MID($A23,1,2)*1)))))=(MONTH((DATE(($G$6*1),(VLOOKUP($C$6,Auswahl!$A:$B,2,0)),(MID($A$17,1,2)*1))))),DATE(($G$6*1),(VLOOKUP($C$6,Auswahl!$A:$B,2,0)),(MID($A23,1,2)*1)),"---")</f>
        <v>42619</v>
      </c>
      <c r="C23" s="6">
        <v>0.29166666666666669</v>
      </c>
      <c r="D23" s="104"/>
      <c r="E23" s="105"/>
      <c r="F23" s="6"/>
      <c r="G23" s="7" t="str">
        <f t="shared" si="7"/>
        <v/>
      </c>
      <c r="H23" s="8"/>
      <c r="I23" s="9">
        <f t="shared" si="2"/>
        <v>0.7</v>
      </c>
      <c r="J23" s="25"/>
      <c r="K23" s="10" t="str">
        <f t="shared" si="3"/>
        <v/>
      </c>
      <c r="N23" s="17" t="str">
        <f t="shared" si="0"/>
        <v/>
      </c>
      <c r="Q23" s="20">
        <f>DATE(($G$6)*1,(VLOOKUP($C$6,Auswahl!$A:$B,2,0)),(MID($A23,1,2)*1))</f>
        <v>42619</v>
      </c>
      <c r="R23" s="19">
        <f t="shared" si="9"/>
        <v>1</v>
      </c>
      <c r="S23" s="21">
        <f t="shared" si="5"/>
        <v>0.16666666666666669</v>
      </c>
      <c r="T23" s="11">
        <f t="shared" si="6"/>
        <v>9</v>
      </c>
      <c r="U23" s="11">
        <f t="shared" si="8"/>
        <v>1</v>
      </c>
      <c r="V23" s="11">
        <f>IFERROR(VLOOKUP($K$9,Auswahl!$F:$G,2,0),0)</f>
        <v>0</v>
      </c>
      <c r="W23" s="11"/>
    </row>
    <row r="24" spans="1:23" ht="15.95" customHeight="1" x14ac:dyDescent="0.2">
      <c r="A24" s="5" t="s">
        <v>12</v>
      </c>
      <c r="B24" s="18">
        <f>IF((MONTH((DATE(($G$6*1),(VLOOKUP($C$6,Auswahl!$A:$B,2,0)),(MID($A24,1,2)*1)))))=(MONTH((DATE(($G$6*1),(VLOOKUP($C$6,Auswahl!$A:$B,2,0)),(MID($A$17,1,2)*1))))),DATE(($G$6*1),(VLOOKUP($C$6,Auswahl!$A:$B,2,0)),(MID($A24,1,2)*1)),"---")</f>
        <v>42620</v>
      </c>
      <c r="C24" s="6"/>
      <c r="D24" s="104"/>
      <c r="E24" s="105"/>
      <c r="F24" s="6"/>
      <c r="G24" s="7" t="str">
        <f t="shared" si="7"/>
        <v/>
      </c>
      <c r="H24" s="8"/>
      <c r="I24" s="9">
        <f t="shared" si="2"/>
        <v>0.7</v>
      </c>
      <c r="J24" s="25"/>
      <c r="K24" s="10" t="str">
        <f t="shared" si="3"/>
        <v/>
      </c>
      <c r="N24" s="17" t="str">
        <f t="shared" si="0"/>
        <v/>
      </c>
      <c r="Q24" s="20">
        <f>DATE(($G$6)*1,(VLOOKUP($C$6,Auswahl!$A:$B,2,0)),(MID($A24,1,2)*1))</f>
        <v>42620</v>
      </c>
      <c r="R24" s="19">
        <f t="shared" si="9"/>
        <v>2</v>
      </c>
      <c r="S24" s="21">
        <f t="shared" si="5"/>
        <v>0.16666666666666669</v>
      </c>
      <c r="T24" s="11">
        <f t="shared" si="6"/>
        <v>9</v>
      </c>
      <c r="U24" s="11">
        <f t="shared" si="8"/>
        <v>1</v>
      </c>
      <c r="V24" s="11">
        <f>IFERROR(VLOOKUP($K$9,Auswahl!$F:$G,2,0),0)</f>
        <v>0</v>
      </c>
    </row>
    <row r="25" spans="1:23" ht="15.95" customHeight="1" x14ac:dyDescent="0.2">
      <c r="A25" s="5" t="s">
        <v>13</v>
      </c>
      <c r="B25" s="18">
        <f>IF((MONTH((DATE(($G$6*1),(VLOOKUP($C$6,Auswahl!$A:$B,2,0)),(MID($A25,1,2)*1)))))=(MONTH((DATE(($G$6*1),(VLOOKUP($C$6,Auswahl!$A:$B,2,0)),(MID($A$17,1,2)*1))))),DATE(($G$6*1),(VLOOKUP($C$6,Auswahl!$A:$B,2,0)),(MID($A25,1,2)*1)),"---")</f>
        <v>42621</v>
      </c>
      <c r="C25" s="6"/>
      <c r="D25" s="104"/>
      <c r="E25" s="105"/>
      <c r="F25" s="6"/>
      <c r="G25" s="7" t="str">
        <f t="shared" si="7"/>
        <v/>
      </c>
      <c r="H25" s="8"/>
      <c r="I25" s="9">
        <f t="shared" si="2"/>
        <v>0.7</v>
      </c>
      <c r="J25" s="25"/>
      <c r="K25" s="10" t="str">
        <f t="shared" si="3"/>
        <v/>
      </c>
      <c r="N25" s="17" t="str">
        <f t="shared" si="0"/>
        <v/>
      </c>
      <c r="Q25" s="20">
        <f>DATE(($G$6)*1,(VLOOKUP($C$6,Auswahl!$A:$B,2,0)),(MID($A25,1,2)*1))</f>
        <v>42621</v>
      </c>
      <c r="R25" s="19">
        <f t="shared" si="9"/>
        <v>3</v>
      </c>
      <c r="S25" s="21">
        <f t="shared" si="5"/>
        <v>0.16666666666666669</v>
      </c>
      <c r="T25" s="11">
        <f t="shared" si="6"/>
        <v>9</v>
      </c>
      <c r="U25" s="11">
        <f t="shared" si="8"/>
        <v>1</v>
      </c>
      <c r="V25" s="11">
        <f>IFERROR(VLOOKUP($K$9,Auswahl!$F:$G,2,0),0)</f>
        <v>0</v>
      </c>
    </row>
    <row r="26" spans="1:23" ht="15.95" customHeight="1" x14ac:dyDescent="0.2">
      <c r="A26" s="5" t="s">
        <v>14</v>
      </c>
      <c r="B26" s="18">
        <f>IF((MONTH((DATE(($G$6*1),(VLOOKUP($C$6,Auswahl!$A:$B,2,0)),(MID($A26,1,2)*1)))))=(MONTH((DATE(($G$6*1),(VLOOKUP($C$6,Auswahl!$A:$B,2,0)),(MID($A$17,1,2)*1))))),DATE(($G$6*1),(VLOOKUP($C$6,Auswahl!$A:$B,2,0)),(MID($A26,1,2)*1)),"---")</f>
        <v>42622</v>
      </c>
      <c r="C26" s="6"/>
      <c r="D26" s="104"/>
      <c r="E26" s="105"/>
      <c r="F26" s="6"/>
      <c r="G26" s="7" t="str">
        <f t="shared" si="7"/>
        <v/>
      </c>
      <c r="H26" s="8"/>
      <c r="I26" s="9">
        <f t="shared" si="2"/>
        <v>0.7</v>
      </c>
      <c r="J26" s="25"/>
      <c r="K26" s="10" t="str">
        <f t="shared" si="3"/>
        <v/>
      </c>
      <c r="N26" s="17" t="str">
        <f t="shared" si="0"/>
        <v/>
      </c>
      <c r="Q26" s="20">
        <f>DATE(($G$6)*1,(VLOOKUP($C$6,Auswahl!$A:$B,2,0)),(MID($A26,1,2)*1))</f>
        <v>42622</v>
      </c>
      <c r="R26" s="19">
        <f t="shared" si="9"/>
        <v>4</v>
      </c>
      <c r="S26" s="21">
        <f t="shared" si="5"/>
        <v>0.16666666666666669</v>
      </c>
      <c r="T26" s="11">
        <f t="shared" si="6"/>
        <v>9</v>
      </c>
      <c r="U26" s="11">
        <f t="shared" si="8"/>
        <v>1</v>
      </c>
      <c r="V26" s="11">
        <f>IFERROR(VLOOKUP($K$9,Auswahl!$F:$G,2,0),0)</f>
        <v>0</v>
      </c>
    </row>
    <row r="27" spans="1:23" ht="15.95" customHeight="1" x14ac:dyDescent="0.2">
      <c r="A27" s="5" t="s">
        <v>15</v>
      </c>
      <c r="B27" s="18">
        <f>IF((MONTH((DATE(($G$6*1),(VLOOKUP($C$6,Auswahl!$A:$B,2,0)),(MID($A27,1,2)*1)))))=(MONTH((DATE(($G$6*1),(VLOOKUP($C$6,Auswahl!$A:$B,2,0)),(MID($A$17,1,2)*1))))),DATE(($G$6*1),(VLOOKUP($C$6,Auswahl!$A:$B,2,0)),(MID($A27,1,2)*1)),"---")</f>
        <v>42623</v>
      </c>
      <c r="C27" s="6"/>
      <c r="D27" s="104"/>
      <c r="E27" s="105"/>
      <c r="F27" s="6"/>
      <c r="G27" s="7" t="str">
        <f t="shared" si="7"/>
        <v/>
      </c>
      <c r="H27" s="8"/>
      <c r="I27" s="9">
        <f t="shared" si="2"/>
        <v>0.7</v>
      </c>
      <c r="J27" s="25"/>
      <c r="K27" s="10" t="str">
        <f t="shared" si="3"/>
        <v/>
      </c>
      <c r="N27" s="17" t="str">
        <f t="shared" si="0"/>
        <v/>
      </c>
      <c r="Q27" s="20">
        <f>DATE(($G$6)*1,(VLOOKUP($C$6,Auswahl!$A:$B,2,0)),(MID($A27,1,2)*1))</f>
        <v>42623</v>
      </c>
      <c r="R27" s="19">
        <f t="shared" si="9"/>
        <v>5</v>
      </c>
      <c r="S27" s="21">
        <f t="shared" si="5"/>
        <v>0.16666666666666669</v>
      </c>
      <c r="T27" s="11">
        <f t="shared" si="6"/>
        <v>9</v>
      </c>
      <c r="U27" s="11">
        <f t="shared" si="8"/>
        <v>1</v>
      </c>
      <c r="V27" s="11">
        <f>IFERROR(VLOOKUP($K$9,Auswahl!$F:$G,2,0),0)</f>
        <v>0</v>
      </c>
    </row>
    <row r="28" spans="1:23" ht="15.95" customHeight="1" x14ac:dyDescent="0.2">
      <c r="A28" s="5" t="s">
        <v>16</v>
      </c>
      <c r="B28" s="18">
        <f>IF((MONTH((DATE(($G$6*1),(VLOOKUP($C$6,Auswahl!$A:$B,2,0)),(MID($A28,1,2)*1)))))=(MONTH((DATE(($G$6*1),(VLOOKUP($C$6,Auswahl!$A:$B,2,0)),(MID($A$17,1,2)*1))))),DATE(($G$6*1),(VLOOKUP($C$6,Auswahl!$A:$B,2,0)),(MID($A28,1,2)*1)),"---")</f>
        <v>42624</v>
      </c>
      <c r="C28" s="6"/>
      <c r="D28" s="104"/>
      <c r="E28" s="105"/>
      <c r="F28" s="6"/>
      <c r="G28" s="7" t="str">
        <f t="shared" si="7"/>
        <v/>
      </c>
      <c r="H28" s="8"/>
      <c r="I28" s="9">
        <f t="shared" si="2"/>
        <v>0.7</v>
      </c>
      <c r="J28" s="25" t="s">
        <v>82</v>
      </c>
      <c r="K28" s="10" t="str">
        <f t="shared" si="3"/>
        <v/>
      </c>
      <c r="N28" s="17" t="str">
        <f t="shared" si="0"/>
        <v/>
      </c>
      <c r="Q28" s="20">
        <f>DATE(($G$6)*1,(VLOOKUP($C$6,Auswahl!$A:$B,2,0)),(MID($A28,1,2)*1))</f>
        <v>42624</v>
      </c>
      <c r="R28" s="19">
        <f t="shared" si="9"/>
        <v>6</v>
      </c>
      <c r="S28" s="21">
        <f t="shared" si="5"/>
        <v>0</v>
      </c>
      <c r="T28" s="11">
        <f t="shared" si="6"/>
        <v>9</v>
      </c>
      <c r="U28" s="11">
        <f t="shared" si="8"/>
        <v>1</v>
      </c>
      <c r="V28" s="11">
        <f>IFERROR(VLOOKUP($K$9,Auswahl!$F:$G,2,0),0)</f>
        <v>0</v>
      </c>
    </row>
    <row r="29" spans="1:23" s="13" customFormat="1" ht="15.95" customHeight="1" x14ac:dyDescent="0.2">
      <c r="A29" s="5" t="s">
        <v>17</v>
      </c>
      <c r="B29" s="18">
        <f>IF((MONTH((DATE(($G$6*1),(VLOOKUP($C$6,Auswahl!$A:$B,2,0)),(MID($A29,1,2)*1)))))=(MONTH((DATE(($G$6*1),(VLOOKUP($C$6,Auswahl!$A:$B,2,0)),(MID($A$17,1,2)*1))))),DATE(($G$6*1),(VLOOKUP($C$6,Auswahl!$A:$B,2,0)),(MID($A29,1,2)*1)),"---")</f>
        <v>42625</v>
      </c>
      <c r="C29" s="6"/>
      <c r="D29" s="104"/>
      <c r="E29" s="105"/>
      <c r="F29" s="6"/>
      <c r="G29" s="7" t="str">
        <f t="shared" si="7"/>
        <v/>
      </c>
      <c r="H29" s="8"/>
      <c r="I29" s="9">
        <f t="shared" si="2"/>
        <v>0.7</v>
      </c>
      <c r="J29" s="25" t="s">
        <v>82</v>
      </c>
      <c r="K29" s="10" t="str">
        <f t="shared" si="3"/>
        <v/>
      </c>
      <c r="N29" s="17" t="str">
        <f t="shared" si="0"/>
        <v/>
      </c>
      <c r="Q29" s="20">
        <f>DATE(($G$6)*1,(VLOOKUP($C$6,Auswahl!$A:$B,2,0)),(MID($A29,1,2)*1))</f>
        <v>42625</v>
      </c>
      <c r="R29" s="19">
        <f t="shared" si="9"/>
        <v>7</v>
      </c>
      <c r="S29" s="21">
        <f t="shared" si="5"/>
        <v>0</v>
      </c>
      <c r="T29" s="11">
        <f t="shared" si="6"/>
        <v>9</v>
      </c>
      <c r="U29" s="11">
        <f t="shared" si="8"/>
        <v>1</v>
      </c>
      <c r="V29" s="11">
        <f>IFERROR(VLOOKUP($K$9,Auswahl!$F:$G,2,0),0)</f>
        <v>0</v>
      </c>
    </row>
    <row r="30" spans="1:23" s="13" customFormat="1" ht="15.95" customHeight="1" x14ac:dyDescent="0.2">
      <c r="A30" s="5" t="s">
        <v>18</v>
      </c>
      <c r="B30" s="18">
        <f>IF((MONTH((DATE(($G$6*1),(VLOOKUP($C$6,Auswahl!$A:$B,2,0)),(MID($A30,1,2)*1)))))=(MONTH((DATE(($G$6*1),(VLOOKUP($C$6,Auswahl!$A:$B,2,0)),(MID($A$17,1,2)*1))))),DATE(($G$6*1),(VLOOKUP($C$6,Auswahl!$A:$B,2,0)),(MID($A30,1,2)*1)),"---")</f>
        <v>42626</v>
      </c>
      <c r="C30" s="6"/>
      <c r="D30" s="104"/>
      <c r="E30" s="105"/>
      <c r="F30" s="6"/>
      <c r="G30" s="7" t="str">
        <f t="shared" si="7"/>
        <v/>
      </c>
      <c r="H30" s="8"/>
      <c r="I30" s="9">
        <f t="shared" si="2"/>
        <v>0.7</v>
      </c>
      <c r="J30" s="25"/>
      <c r="K30" s="10" t="str">
        <f t="shared" si="3"/>
        <v/>
      </c>
      <c r="N30" s="17" t="str">
        <f t="shared" si="0"/>
        <v/>
      </c>
      <c r="Q30" s="20">
        <f>DATE(($G$6)*1,(VLOOKUP($C$6,Auswahl!$A:$B,2,0)),(MID($A30,1,2)*1))</f>
        <v>42626</v>
      </c>
      <c r="R30" s="19">
        <f t="shared" si="9"/>
        <v>1</v>
      </c>
      <c r="S30" s="21">
        <f t="shared" si="5"/>
        <v>0.16666666666666669</v>
      </c>
      <c r="T30" s="11">
        <f t="shared" si="6"/>
        <v>9</v>
      </c>
      <c r="U30" s="11">
        <f t="shared" si="8"/>
        <v>1</v>
      </c>
      <c r="V30" s="11">
        <f>IFERROR(VLOOKUP($K$9,Auswahl!$F:$G,2,0),0)</f>
        <v>0</v>
      </c>
    </row>
    <row r="31" spans="1:23" ht="15.95" customHeight="1" x14ac:dyDescent="0.2">
      <c r="A31" s="5" t="s">
        <v>19</v>
      </c>
      <c r="B31" s="18">
        <f>IF((MONTH((DATE(($G$6*1),(VLOOKUP($C$6,Auswahl!$A:$B,2,0)),(MID($A31,1,2)*1)))))=(MONTH((DATE(($G$6*1),(VLOOKUP($C$6,Auswahl!$A:$B,2,0)),(MID($A$17,1,2)*1))))),DATE(($G$6*1),(VLOOKUP($C$6,Auswahl!$A:$B,2,0)),(MID($A31,1,2)*1)),"---")</f>
        <v>42627</v>
      </c>
      <c r="C31" s="6"/>
      <c r="D31" s="104"/>
      <c r="E31" s="105"/>
      <c r="F31" s="6"/>
      <c r="G31" s="7" t="str">
        <f t="shared" si="7"/>
        <v/>
      </c>
      <c r="H31" s="8"/>
      <c r="I31" s="9">
        <f t="shared" si="2"/>
        <v>0.7</v>
      </c>
      <c r="J31" s="25"/>
      <c r="K31" s="10" t="str">
        <f t="shared" si="3"/>
        <v/>
      </c>
      <c r="N31" s="17" t="str">
        <f t="shared" si="0"/>
        <v/>
      </c>
      <c r="Q31" s="20">
        <f>DATE(($G$6)*1,(VLOOKUP($C$6,Auswahl!$A:$B,2,0)),(MID($A31,1,2)*1))</f>
        <v>42627</v>
      </c>
      <c r="R31" s="19">
        <f t="shared" si="9"/>
        <v>2</v>
      </c>
      <c r="S31" s="21">
        <f t="shared" si="5"/>
        <v>0.16666666666666669</v>
      </c>
      <c r="T31" s="11">
        <f t="shared" si="6"/>
        <v>9</v>
      </c>
      <c r="U31" s="11">
        <f t="shared" si="8"/>
        <v>1</v>
      </c>
      <c r="V31" s="11">
        <f>IFERROR(VLOOKUP($K$9,Auswahl!$F:$G,2,0),0)</f>
        <v>0</v>
      </c>
    </row>
    <row r="32" spans="1:23" ht="15.95" customHeight="1" x14ac:dyDescent="0.2">
      <c r="A32" s="5" t="s">
        <v>20</v>
      </c>
      <c r="B32" s="18">
        <f>IF((MONTH((DATE(($G$6*1),(VLOOKUP($C$6,Auswahl!$A:$B,2,0)),(MID($A32,1,2)*1)))))=(MONTH((DATE(($G$6*1),(VLOOKUP($C$6,Auswahl!$A:$B,2,0)),(MID($A$17,1,2)*1))))),DATE(($G$6*1),(VLOOKUP($C$6,Auswahl!$A:$B,2,0)),(MID($A32,1,2)*1)),"---")</f>
        <v>42628</v>
      </c>
      <c r="C32" s="6"/>
      <c r="D32" s="104"/>
      <c r="E32" s="105"/>
      <c r="F32" s="6"/>
      <c r="G32" s="7" t="str">
        <f t="shared" si="7"/>
        <v/>
      </c>
      <c r="H32" s="8"/>
      <c r="I32" s="9">
        <f t="shared" si="2"/>
        <v>0.7</v>
      </c>
      <c r="J32" s="25"/>
      <c r="K32" s="10" t="str">
        <f t="shared" si="3"/>
        <v/>
      </c>
      <c r="N32" s="17" t="str">
        <f t="shared" si="0"/>
        <v/>
      </c>
      <c r="Q32" s="20">
        <f>DATE(($G$6)*1,(VLOOKUP($C$6,Auswahl!$A:$B,2,0)),(MID($A32,1,2)*1))</f>
        <v>42628</v>
      </c>
      <c r="R32" s="19">
        <f t="shared" si="9"/>
        <v>3</v>
      </c>
      <c r="S32" s="21">
        <f t="shared" si="5"/>
        <v>0.16666666666666669</v>
      </c>
      <c r="T32" s="11">
        <f t="shared" si="6"/>
        <v>9</v>
      </c>
      <c r="U32" s="11">
        <f t="shared" si="8"/>
        <v>1</v>
      </c>
      <c r="V32" s="11">
        <f>IFERROR(VLOOKUP($K$9,Auswahl!$F:$G,2,0),0)</f>
        <v>0</v>
      </c>
    </row>
    <row r="33" spans="1:22" ht="15.95" customHeight="1" x14ac:dyDescent="0.2">
      <c r="A33" s="5" t="s">
        <v>21</v>
      </c>
      <c r="B33" s="18">
        <f>IF((MONTH((DATE(($G$6*1),(VLOOKUP($C$6,Auswahl!$A:$B,2,0)),(MID($A33,1,2)*1)))))=(MONTH((DATE(($G$6*1),(VLOOKUP($C$6,Auswahl!$A:$B,2,0)),(MID($A$17,1,2)*1))))),DATE(($G$6*1),(VLOOKUP($C$6,Auswahl!$A:$B,2,0)),(MID($A33,1,2)*1)),"---")</f>
        <v>42629</v>
      </c>
      <c r="C33" s="6"/>
      <c r="D33" s="104"/>
      <c r="E33" s="105"/>
      <c r="F33" s="6"/>
      <c r="G33" s="7" t="str">
        <f t="shared" si="7"/>
        <v/>
      </c>
      <c r="H33" s="8"/>
      <c r="I33" s="9">
        <f t="shared" si="2"/>
        <v>0.7</v>
      </c>
      <c r="J33" s="25"/>
      <c r="K33" s="10" t="str">
        <f t="shared" si="3"/>
        <v/>
      </c>
      <c r="N33" s="17" t="str">
        <f t="shared" si="0"/>
        <v/>
      </c>
      <c r="Q33" s="20">
        <f>DATE(($G$6)*1,(VLOOKUP($C$6,Auswahl!$A:$B,2,0)),(MID($A33,1,2)*1))</f>
        <v>42629</v>
      </c>
      <c r="R33" s="19">
        <f t="shared" si="9"/>
        <v>4</v>
      </c>
      <c r="S33" s="21">
        <f t="shared" si="5"/>
        <v>0.16666666666666669</v>
      </c>
      <c r="T33" s="11">
        <f t="shared" si="6"/>
        <v>9</v>
      </c>
      <c r="U33" s="11">
        <f t="shared" si="8"/>
        <v>1</v>
      </c>
      <c r="V33" s="11">
        <f>IFERROR(VLOOKUP($K$9,Auswahl!$F:$G,2,0),0)</f>
        <v>0</v>
      </c>
    </row>
    <row r="34" spans="1:22" ht="15.95" customHeight="1" x14ac:dyDescent="0.2">
      <c r="A34" s="5" t="s">
        <v>22</v>
      </c>
      <c r="B34" s="18">
        <f>IF((MONTH((DATE(($G$6*1),(VLOOKUP($C$6,Auswahl!$A:$B,2,0)),(MID($A34,1,2)*1)))))=(MONTH((DATE(($G$6*1),(VLOOKUP($C$6,Auswahl!$A:$B,2,0)),(MID($A$17,1,2)*1))))),DATE(($G$6*1),(VLOOKUP($C$6,Auswahl!$A:$B,2,0)),(MID($A34,1,2)*1)),"---")</f>
        <v>42630</v>
      </c>
      <c r="C34" s="6"/>
      <c r="D34" s="104"/>
      <c r="E34" s="105"/>
      <c r="F34" s="6"/>
      <c r="G34" s="7" t="str">
        <f t="shared" si="7"/>
        <v/>
      </c>
      <c r="H34" s="8"/>
      <c r="I34" s="9">
        <f t="shared" si="2"/>
        <v>0.7</v>
      </c>
      <c r="J34" s="25"/>
      <c r="K34" s="10" t="str">
        <f t="shared" si="3"/>
        <v/>
      </c>
      <c r="N34" s="17" t="str">
        <f t="shared" si="0"/>
        <v/>
      </c>
      <c r="Q34" s="20">
        <f>DATE(($G$6)*1,(VLOOKUP($C$6,Auswahl!$A:$B,2,0)),(MID($A34,1,2)*1))</f>
        <v>42630</v>
      </c>
      <c r="R34" s="19">
        <f t="shared" si="9"/>
        <v>5</v>
      </c>
      <c r="S34" s="21">
        <f t="shared" si="5"/>
        <v>0.16666666666666669</v>
      </c>
      <c r="T34" s="11">
        <f t="shared" si="6"/>
        <v>9</v>
      </c>
      <c r="U34" s="11">
        <f t="shared" si="8"/>
        <v>1</v>
      </c>
      <c r="V34" s="11">
        <f>IFERROR(VLOOKUP($K$9,Auswahl!$F:$G,2,0),0)</f>
        <v>0</v>
      </c>
    </row>
    <row r="35" spans="1:22" ht="15.95" customHeight="1" x14ac:dyDescent="0.2">
      <c r="A35" s="5" t="s">
        <v>23</v>
      </c>
      <c r="B35" s="18">
        <f>IF((MONTH((DATE(($G$6*1),(VLOOKUP($C$6,Auswahl!$A:$B,2,0)),(MID($A35,1,2)*1)))))=(MONTH((DATE(($G$6*1),(VLOOKUP($C$6,Auswahl!$A:$B,2,0)),(MID($A$17,1,2)*1))))),DATE(($G$6*1),(VLOOKUP($C$6,Auswahl!$A:$B,2,0)),(MID($A35,1,2)*1)),"---")</f>
        <v>42631</v>
      </c>
      <c r="C35" s="6"/>
      <c r="D35" s="104"/>
      <c r="E35" s="105"/>
      <c r="F35" s="6"/>
      <c r="G35" s="7" t="str">
        <f t="shared" si="7"/>
        <v/>
      </c>
      <c r="H35" s="8"/>
      <c r="I35" s="9">
        <f t="shared" si="2"/>
        <v>0.7</v>
      </c>
      <c r="J35" s="25" t="s">
        <v>82</v>
      </c>
      <c r="K35" s="10" t="str">
        <f t="shared" si="3"/>
        <v/>
      </c>
      <c r="N35" s="17" t="str">
        <f t="shared" si="0"/>
        <v/>
      </c>
      <c r="Q35" s="20">
        <f>DATE(($G$6)*1,(VLOOKUP($C$6,Auswahl!$A:$B,2,0)),(MID($A35,1,2)*1))</f>
        <v>42631</v>
      </c>
      <c r="R35" s="19">
        <f t="shared" si="9"/>
        <v>6</v>
      </c>
      <c r="S35" s="21">
        <f t="shared" si="5"/>
        <v>0</v>
      </c>
      <c r="T35" s="11">
        <f t="shared" si="6"/>
        <v>9</v>
      </c>
      <c r="U35" s="11">
        <f t="shared" si="8"/>
        <v>1</v>
      </c>
      <c r="V35" s="11">
        <f>IFERROR(VLOOKUP($K$9,Auswahl!$F:$G,2,0),0)</f>
        <v>0</v>
      </c>
    </row>
    <row r="36" spans="1:22" s="13" customFormat="1" ht="15.95" customHeight="1" x14ac:dyDescent="0.2">
      <c r="A36" s="5" t="s">
        <v>24</v>
      </c>
      <c r="B36" s="18">
        <f>IF((MONTH((DATE(($G$6*1),(VLOOKUP($C$6,Auswahl!$A:$B,2,0)),(MID($A36,1,2)*1)))))=(MONTH((DATE(($G$6*1),(VLOOKUP($C$6,Auswahl!$A:$B,2,0)),(MID($A$17,1,2)*1))))),DATE(($G$6*1),(VLOOKUP($C$6,Auswahl!$A:$B,2,0)),(MID($A36,1,2)*1)),"---")</f>
        <v>42632</v>
      </c>
      <c r="C36" s="6"/>
      <c r="D36" s="104"/>
      <c r="E36" s="105"/>
      <c r="F36" s="6"/>
      <c r="G36" s="7" t="str">
        <f t="shared" si="7"/>
        <v/>
      </c>
      <c r="H36" s="8"/>
      <c r="I36" s="9">
        <f t="shared" si="2"/>
        <v>0.7</v>
      </c>
      <c r="J36" s="25" t="s">
        <v>82</v>
      </c>
      <c r="K36" s="10" t="str">
        <f t="shared" si="3"/>
        <v/>
      </c>
      <c r="N36" s="17" t="str">
        <f t="shared" si="0"/>
        <v/>
      </c>
      <c r="Q36" s="20">
        <f>DATE(($G$6)*1,(VLOOKUP($C$6,Auswahl!$A:$B,2,0)),(MID($A36,1,2)*1))</f>
        <v>42632</v>
      </c>
      <c r="R36" s="19">
        <f t="shared" si="9"/>
        <v>7</v>
      </c>
      <c r="S36" s="21">
        <f t="shared" si="5"/>
        <v>0</v>
      </c>
      <c r="T36" s="11">
        <f t="shared" si="6"/>
        <v>9</v>
      </c>
      <c r="U36" s="11">
        <f t="shared" si="8"/>
        <v>1</v>
      </c>
      <c r="V36" s="11">
        <f>IFERROR(VLOOKUP($K$9,Auswahl!$F:$G,2,0),0)</f>
        <v>0</v>
      </c>
    </row>
    <row r="37" spans="1:22" s="13" customFormat="1" ht="15.95" customHeight="1" x14ac:dyDescent="0.2">
      <c r="A37" s="5" t="s">
        <v>25</v>
      </c>
      <c r="B37" s="18">
        <f>IF((MONTH((DATE(($G$6*1),(VLOOKUP($C$6,Auswahl!$A:$B,2,0)),(MID($A37,1,2)*1)))))=(MONTH((DATE(($G$6*1),(VLOOKUP($C$6,Auswahl!$A:$B,2,0)),(MID($A$17,1,2)*1))))),DATE(($G$6*1),(VLOOKUP($C$6,Auswahl!$A:$B,2,0)),(MID($A37,1,2)*1)),"---")</f>
        <v>42633</v>
      </c>
      <c r="C37" s="6"/>
      <c r="D37" s="104"/>
      <c r="E37" s="105"/>
      <c r="F37" s="6"/>
      <c r="G37" s="7" t="str">
        <f t="shared" si="7"/>
        <v/>
      </c>
      <c r="H37" s="8"/>
      <c r="I37" s="9">
        <f t="shared" si="2"/>
        <v>0.7</v>
      </c>
      <c r="J37" s="25"/>
      <c r="K37" s="10" t="str">
        <f t="shared" si="3"/>
        <v/>
      </c>
      <c r="N37" s="17" t="str">
        <f t="shared" si="0"/>
        <v/>
      </c>
      <c r="Q37" s="20">
        <f>DATE(($G$6)*1,(VLOOKUP($C$6,Auswahl!$A:$B,2,0)),(MID($A37,1,2)*1))</f>
        <v>42633</v>
      </c>
      <c r="R37" s="19">
        <f t="shared" si="9"/>
        <v>1</v>
      </c>
      <c r="S37" s="21">
        <f t="shared" si="5"/>
        <v>0.16666666666666669</v>
      </c>
      <c r="T37" s="11">
        <f t="shared" si="6"/>
        <v>9</v>
      </c>
      <c r="U37" s="11">
        <f t="shared" si="8"/>
        <v>1</v>
      </c>
      <c r="V37" s="11">
        <f>IFERROR(VLOOKUP($K$9,Auswahl!$F:$G,2,0),0)</f>
        <v>0</v>
      </c>
    </row>
    <row r="38" spans="1:22" ht="15.95" customHeight="1" x14ac:dyDescent="0.2">
      <c r="A38" s="5" t="s">
        <v>26</v>
      </c>
      <c r="B38" s="18">
        <f>IF((MONTH((DATE(($G$6*1),(VLOOKUP($C$6,Auswahl!$A:$B,2,0)),(MID($A38,1,2)*1)))))=(MONTH((DATE(($G$6*1),(VLOOKUP($C$6,Auswahl!$A:$B,2,0)),(MID($A$17,1,2)*1))))),DATE(($G$6*1),(VLOOKUP($C$6,Auswahl!$A:$B,2,0)),(MID($A38,1,2)*1)),"---")</f>
        <v>42634</v>
      </c>
      <c r="C38" s="6"/>
      <c r="D38" s="104"/>
      <c r="E38" s="105"/>
      <c r="F38" s="6"/>
      <c r="G38" s="7" t="str">
        <f t="shared" si="7"/>
        <v/>
      </c>
      <c r="H38" s="8"/>
      <c r="I38" s="9">
        <f t="shared" si="2"/>
        <v>0.7</v>
      </c>
      <c r="J38" s="25"/>
      <c r="K38" s="10" t="str">
        <f t="shared" si="3"/>
        <v/>
      </c>
      <c r="N38" s="17" t="str">
        <f t="shared" si="0"/>
        <v/>
      </c>
      <c r="Q38" s="20">
        <f>DATE(($G$6)*1,(VLOOKUP($C$6,Auswahl!$A:$B,2,0)),(MID($A38,1,2)*1))</f>
        <v>42634</v>
      </c>
      <c r="R38" s="19">
        <f t="shared" si="9"/>
        <v>2</v>
      </c>
      <c r="S38" s="21">
        <f t="shared" si="5"/>
        <v>0.16666666666666669</v>
      </c>
      <c r="T38" s="11">
        <f t="shared" si="6"/>
        <v>9</v>
      </c>
      <c r="U38" s="11">
        <f t="shared" si="8"/>
        <v>1</v>
      </c>
      <c r="V38" s="11">
        <f>IFERROR(VLOOKUP($K$9,Auswahl!$F:$G,2,0),0)</f>
        <v>0</v>
      </c>
    </row>
    <row r="39" spans="1:22" ht="15.95" customHeight="1" x14ac:dyDescent="0.2">
      <c r="A39" s="5" t="s">
        <v>27</v>
      </c>
      <c r="B39" s="18">
        <f>IF((MONTH((DATE(($G$6*1),(VLOOKUP($C$6,Auswahl!$A:$B,2,0)),(MID($A39,1,2)*1)))))=(MONTH((DATE(($G$6*1),(VLOOKUP($C$6,Auswahl!$A:$B,2,0)),(MID($A$17,1,2)*1))))),DATE(($G$6*1),(VLOOKUP($C$6,Auswahl!$A:$B,2,0)),(MID($A39,1,2)*1)),"---")</f>
        <v>42635</v>
      </c>
      <c r="C39" s="6"/>
      <c r="D39" s="104"/>
      <c r="E39" s="105"/>
      <c r="F39" s="6"/>
      <c r="G39" s="7" t="str">
        <f t="shared" si="7"/>
        <v/>
      </c>
      <c r="H39" s="8"/>
      <c r="I39" s="9">
        <f t="shared" si="2"/>
        <v>0.7</v>
      </c>
      <c r="J39" s="25"/>
      <c r="K39" s="10" t="str">
        <f t="shared" si="3"/>
        <v/>
      </c>
      <c r="N39" s="17" t="str">
        <f t="shared" si="0"/>
        <v/>
      </c>
      <c r="Q39" s="20">
        <f>DATE(($G$6)*1,(VLOOKUP($C$6,Auswahl!$A:$B,2,0)),(MID($A39,1,2)*1))</f>
        <v>42635</v>
      </c>
      <c r="R39" s="19">
        <f t="shared" si="9"/>
        <v>3</v>
      </c>
      <c r="S39" s="21">
        <f t="shared" si="5"/>
        <v>0.16666666666666669</v>
      </c>
      <c r="T39" s="11">
        <f t="shared" si="6"/>
        <v>9</v>
      </c>
      <c r="U39" s="11">
        <f t="shared" si="8"/>
        <v>1</v>
      </c>
      <c r="V39" s="11">
        <f>IFERROR(VLOOKUP($K$9,Auswahl!$F:$G,2,0),0)</f>
        <v>0</v>
      </c>
    </row>
    <row r="40" spans="1:22" ht="15.95" customHeight="1" x14ac:dyDescent="0.2">
      <c r="A40" s="5" t="s">
        <v>28</v>
      </c>
      <c r="B40" s="18">
        <f>IF((MONTH((DATE(($G$6*1),(VLOOKUP($C$6,Auswahl!$A:$B,2,0)),(MID($A40,1,2)*1)))))=(MONTH((DATE(($G$6*1),(VLOOKUP($C$6,Auswahl!$A:$B,2,0)),(MID($A$17,1,2)*1))))),DATE(($G$6*1),(VLOOKUP($C$6,Auswahl!$A:$B,2,0)),(MID($A40,1,2)*1)),"---")</f>
        <v>42636</v>
      </c>
      <c r="C40" s="6"/>
      <c r="D40" s="104"/>
      <c r="E40" s="105"/>
      <c r="F40" s="6"/>
      <c r="G40" s="7" t="str">
        <f t="shared" si="7"/>
        <v/>
      </c>
      <c r="H40" s="8"/>
      <c r="I40" s="9">
        <f t="shared" si="2"/>
        <v>0.7</v>
      </c>
      <c r="J40" s="25"/>
      <c r="K40" s="10" t="str">
        <f t="shared" si="3"/>
        <v/>
      </c>
      <c r="N40" s="17" t="str">
        <f t="shared" si="0"/>
        <v/>
      </c>
      <c r="Q40" s="20">
        <f>DATE(($G$6)*1,(VLOOKUP($C$6,Auswahl!$A:$B,2,0)),(MID($A40,1,2)*1))</f>
        <v>42636</v>
      </c>
      <c r="R40" s="19">
        <f t="shared" si="9"/>
        <v>4</v>
      </c>
      <c r="S40" s="21">
        <f t="shared" si="5"/>
        <v>0.16666666666666669</v>
      </c>
      <c r="T40" s="11">
        <f t="shared" si="6"/>
        <v>9</v>
      </c>
      <c r="U40" s="11">
        <f t="shared" si="8"/>
        <v>1</v>
      </c>
      <c r="V40" s="11">
        <f>IFERROR(VLOOKUP($K$9,Auswahl!$F:$G,2,0),0)</f>
        <v>0</v>
      </c>
    </row>
    <row r="41" spans="1:22" ht="15.95" customHeight="1" x14ac:dyDescent="0.2">
      <c r="A41" s="5" t="s">
        <v>29</v>
      </c>
      <c r="B41" s="18">
        <f>IF((MONTH((DATE(($G$6*1),(VLOOKUP($C$6,Auswahl!$A:$B,2,0)),(MID($A41,1,2)*1)))))=(MONTH((DATE(($G$6*1),(VLOOKUP($C$6,Auswahl!$A:$B,2,0)),(MID($A$17,1,2)*1))))),DATE(($G$6*1),(VLOOKUP($C$6,Auswahl!$A:$B,2,0)),(MID($A41,1,2)*1)),"---")</f>
        <v>42637</v>
      </c>
      <c r="C41" s="6"/>
      <c r="D41" s="104"/>
      <c r="E41" s="105"/>
      <c r="F41" s="6"/>
      <c r="G41" s="7" t="str">
        <f t="shared" si="7"/>
        <v/>
      </c>
      <c r="H41" s="8"/>
      <c r="I41" s="9">
        <f t="shared" si="2"/>
        <v>0.7</v>
      </c>
      <c r="J41" s="25"/>
      <c r="K41" s="10" t="str">
        <f t="shared" si="3"/>
        <v/>
      </c>
      <c r="N41" s="17" t="str">
        <f t="shared" si="0"/>
        <v/>
      </c>
      <c r="Q41" s="20">
        <f>DATE(($G$6)*1,(VLOOKUP($C$6,Auswahl!$A:$B,2,0)),(MID($A41,1,2)*1))</f>
        <v>42637</v>
      </c>
      <c r="R41" s="19">
        <f t="shared" si="9"/>
        <v>5</v>
      </c>
      <c r="S41" s="21">
        <f t="shared" si="5"/>
        <v>0.16666666666666669</v>
      </c>
      <c r="T41" s="11">
        <f t="shared" si="6"/>
        <v>9</v>
      </c>
      <c r="U41" s="11">
        <f t="shared" si="8"/>
        <v>1</v>
      </c>
      <c r="V41" s="11">
        <f>IFERROR(VLOOKUP($K$9,Auswahl!$F:$G,2,0),0)</f>
        <v>0</v>
      </c>
    </row>
    <row r="42" spans="1:22" ht="15.95" customHeight="1" x14ac:dyDescent="0.2">
      <c r="A42" s="5" t="s">
        <v>30</v>
      </c>
      <c r="B42" s="18">
        <f>IF((MONTH((DATE(($G$6*1),(VLOOKUP($C$6,Auswahl!$A:$B,2,0)),(MID($A42,1,2)*1)))))=(MONTH((DATE(($G$6*1),(VLOOKUP($C$6,Auswahl!$A:$B,2,0)),(MID($A$17,1,2)*1))))),DATE(($G$6*1),(VLOOKUP($C$6,Auswahl!$A:$B,2,0)),(MID($A42,1,2)*1)),"---")</f>
        <v>42638</v>
      </c>
      <c r="C42" s="6"/>
      <c r="D42" s="104"/>
      <c r="E42" s="105"/>
      <c r="F42" s="6"/>
      <c r="G42" s="7" t="str">
        <f t="shared" si="7"/>
        <v/>
      </c>
      <c r="H42" s="8"/>
      <c r="I42" s="9">
        <f t="shared" si="2"/>
        <v>0.7</v>
      </c>
      <c r="J42" s="25" t="s">
        <v>82</v>
      </c>
      <c r="K42" s="10" t="str">
        <f t="shared" si="3"/>
        <v/>
      </c>
      <c r="N42" s="17" t="str">
        <f t="shared" si="0"/>
        <v/>
      </c>
      <c r="Q42" s="20">
        <f>DATE(($G$6)*1,(VLOOKUP($C$6,Auswahl!$A:$B,2,0)),(MID($A42,1,2)*1))</f>
        <v>42638</v>
      </c>
      <c r="R42" s="19">
        <f t="shared" si="9"/>
        <v>6</v>
      </c>
      <c r="S42" s="21">
        <f t="shared" si="5"/>
        <v>0</v>
      </c>
      <c r="T42" s="11">
        <f t="shared" si="6"/>
        <v>9</v>
      </c>
      <c r="U42" s="11">
        <f t="shared" si="8"/>
        <v>1</v>
      </c>
      <c r="V42" s="11">
        <f>IFERROR(VLOOKUP($K$9,Auswahl!$F:$G,2,0),0)</f>
        <v>0</v>
      </c>
    </row>
    <row r="43" spans="1:22" s="13" customFormat="1" ht="15.95" customHeight="1" x14ac:dyDescent="0.2">
      <c r="A43" s="5" t="s">
        <v>31</v>
      </c>
      <c r="B43" s="18">
        <f>IF((MONTH((DATE(($G$6*1),(VLOOKUP($C$6,Auswahl!$A:$B,2,0)),(MID($A43,1,2)*1)))))=(MONTH((DATE(($G$6*1),(VLOOKUP($C$6,Auswahl!$A:$B,2,0)),(MID($A$17,1,2)*1))))),DATE(($G$6*1),(VLOOKUP($C$6,Auswahl!$A:$B,2,0)),(MID($A43,1,2)*1)),"---")</f>
        <v>42639</v>
      </c>
      <c r="C43" s="6"/>
      <c r="D43" s="104"/>
      <c r="E43" s="105"/>
      <c r="F43" s="6"/>
      <c r="G43" s="7" t="str">
        <f t="shared" si="7"/>
        <v/>
      </c>
      <c r="H43" s="8"/>
      <c r="I43" s="9">
        <f t="shared" si="2"/>
        <v>0.7</v>
      </c>
      <c r="J43" s="25" t="s">
        <v>82</v>
      </c>
      <c r="K43" s="10" t="str">
        <f t="shared" si="3"/>
        <v/>
      </c>
      <c r="N43" s="17" t="str">
        <f t="shared" si="0"/>
        <v/>
      </c>
      <c r="Q43" s="20">
        <f>DATE(($G$6)*1,(VLOOKUP($C$6,Auswahl!$A:$B,2,0)),(MID($A43,1,2)*1))</f>
        <v>42639</v>
      </c>
      <c r="R43" s="19">
        <f t="shared" si="9"/>
        <v>7</v>
      </c>
      <c r="S43" s="21">
        <f t="shared" si="5"/>
        <v>0</v>
      </c>
      <c r="T43" s="11">
        <f t="shared" si="6"/>
        <v>9</v>
      </c>
      <c r="U43" s="11">
        <f t="shared" si="8"/>
        <v>1</v>
      </c>
      <c r="V43" s="11">
        <f>IFERROR(VLOOKUP($K$9,Auswahl!$F:$G,2,0),0)</f>
        <v>0</v>
      </c>
    </row>
    <row r="44" spans="1:22" s="13" customFormat="1" ht="15.95" customHeight="1" x14ac:dyDescent="0.2">
      <c r="A44" s="5" t="s">
        <v>32</v>
      </c>
      <c r="B44" s="18">
        <f>IF((MONTH((DATE(($G$6*1),(VLOOKUP($C$6,Auswahl!$A:$B,2,0)),(MID($A44,1,2)*1)))))=(MONTH((DATE(($G$6*1),(VLOOKUP($C$6,Auswahl!$A:$B,2,0)),(MID($A$17,1,2)*1))))),DATE(($G$6*1),(VLOOKUP($C$6,Auswahl!$A:$B,2,0)),(MID($A44,1,2)*1)),"---")</f>
        <v>42640</v>
      </c>
      <c r="C44" s="6"/>
      <c r="D44" s="104"/>
      <c r="E44" s="105"/>
      <c r="F44" s="6"/>
      <c r="G44" s="7" t="str">
        <f t="shared" si="7"/>
        <v/>
      </c>
      <c r="H44" s="8"/>
      <c r="I44" s="9">
        <f t="shared" si="2"/>
        <v>0.7</v>
      </c>
      <c r="J44" s="25"/>
      <c r="K44" s="10" t="str">
        <f t="shared" si="3"/>
        <v/>
      </c>
      <c r="N44" s="17" t="str">
        <f t="shared" si="0"/>
        <v/>
      </c>
      <c r="Q44" s="20">
        <f>DATE(($G$6)*1,(VLOOKUP($C$6,Auswahl!$A:$B,2,0)),(MID($A44,1,2)*1))</f>
        <v>42640</v>
      </c>
      <c r="R44" s="19">
        <f t="shared" si="9"/>
        <v>1</v>
      </c>
      <c r="S44" s="21">
        <f t="shared" si="5"/>
        <v>0.16666666666666669</v>
      </c>
      <c r="T44" s="11">
        <f t="shared" si="6"/>
        <v>9</v>
      </c>
      <c r="U44" s="11">
        <f t="shared" si="8"/>
        <v>1</v>
      </c>
      <c r="V44" s="11">
        <f>IFERROR(VLOOKUP($K$9,Auswahl!$F:$G,2,0),0)</f>
        <v>0</v>
      </c>
    </row>
    <row r="45" spans="1:22" ht="15.95" customHeight="1" x14ac:dyDescent="0.2">
      <c r="A45" s="5" t="s">
        <v>33</v>
      </c>
      <c r="B45" s="18">
        <f>IF((MONTH((DATE(($G$6*1),(VLOOKUP($C$6,Auswahl!$A:$B,2,0)),(MID($A45,1,2)*1)))))=(MONTH((DATE(($G$6*1),(VLOOKUP($C$6,Auswahl!$A:$B,2,0)),(MID($A$17,1,2)*1))))),DATE(($G$6*1),(VLOOKUP($C$6,Auswahl!$A:$B,2,0)),(MID($A45,1,2)*1)),"---")</f>
        <v>42641</v>
      </c>
      <c r="C45" s="6"/>
      <c r="D45" s="104"/>
      <c r="E45" s="105"/>
      <c r="F45" s="6"/>
      <c r="G45" s="7" t="str">
        <f t="shared" si="7"/>
        <v/>
      </c>
      <c r="H45" s="8"/>
      <c r="I45" s="9">
        <f t="shared" si="2"/>
        <v>0.7</v>
      </c>
      <c r="J45" s="25"/>
      <c r="K45" s="10" t="str">
        <f t="shared" si="3"/>
        <v/>
      </c>
      <c r="N45" s="17" t="str">
        <f t="shared" si="0"/>
        <v/>
      </c>
      <c r="Q45" s="20">
        <f>DATE(($G$6)*1,(VLOOKUP($C$6,Auswahl!$A:$B,2,0)),(MID($A45,1,2)*1))</f>
        <v>42641</v>
      </c>
      <c r="R45" s="19">
        <f t="shared" si="9"/>
        <v>2</v>
      </c>
      <c r="S45" s="21">
        <f t="shared" si="5"/>
        <v>0.16666666666666669</v>
      </c>
      <c r="T45" s="11">
        <f t="shared" si="6"/>
        <v>9</v>
      </c>
      <c r="U45" s="11">
        <f t="shared" si="8"/>
        <v>1</v>
      </c>
      <c r="V45" s="11">
        <f>IFERROR(VLOOKUP($K$9,Auswahl!$F:$G,2,0),0)</f>
        <v>0</v>
      </c>
    </row>
    <row r="46" spans="1:22" ht="15.95" customHeight="1" x14ac:dyDescent="0.2">
      <c r="A46" s="5" t="s">
        <v>34</v>
      </c>
      <c r="B46" s="18">
        <f>IF((MONTH((DATE(($G$6*1),(VLOOKUP($C$6,Auswahl!$A:$B,2,0)),(MID($A46,1,2)*1)))))=(MONTH((DATE(($G$6*1),(VLOOKUP($C$6,Auswahl!$A:$B,2,0)),(MID($A$17,1,2)*1))))),DATE(($G$6*1),(VLOOKUP($C$6,Auswahl!$A:$B,2,0)),(MID($A46,1,2)*1)),"---")</f>
        <v>42642</v>
      </c>
      <c r="C46" s="6"/>
      <c r="D46" s="104"/>
      <c r="E46" s="105"/>
      <c r="F46" s="6"/>
      <c r="G46" s="7" t="str">
        <f t="shared" si="7"/>
        <v/>
      </c>
      <c r="H46" s="8"/>
      <c r="I46" s="9">
        <f t="shared" si="2"/>
        <v>0.7</v>
      </c>
      <c r="J46" s="25"/>
      <c r="K46" s="10" t="str">
        <f t="shared" si="3"/>
        <v/>
      </c>
      <c r="N46" s="17" t="str">
        <f t="shared" si="0"/>
        <v/>
      </c>
      <c r="Q46" s="20">
        <f>DATE(($G$6)*1,(VLOOKUP($C$6,Auswahl!$A:$B,2,0)),(MID($A46,1,2)*1))</f>
        <v>42642</v>
      </c>
      <c r="R46" s="19">
        <f t="shared" si="9"/>
        <v>3</v>
      </c>
      <c r="S46" s="21">
        <f t="shared" si="5"/>
        <v>0.16666666666666669</v>
      </c>
      <c r="T46" s="11">
        <f t="shared" si="6"/>
        <v>9</v>
      </c>
      <c r="U46" s="11">
        <f t="shared" si="8"/>
        <v>1</v>
      </c>
      <c r="V46" s="11">
        <f>IFERROR(VLOOKUP($K$9,Auswahl!$F:$G,2,0),0)</f>
        <v>0</v>
      </c>
    </row>
    <row r="47" spans="1:22" ht="15.95" customHeight="1" x14ac:dyDescent="0.2">
      <c r="A47" s="5" t="s">
        <v>35</v>
      </c>
      <c r="B47" s="18" t="str">
        <f>IF((MONTH((DATE(($G$6*1),(VLOOKUP($C$6,Auswahl!$A:$B,2,0)),(MID($A47,1,2)*1)))))=(MONTH((DATE(($G$6*1),(VLOOKUP($C$6,Auswahl!$A:$B,2,0)),(MID($A$17,1,2)*1))))),DATE(($G$6*1),(VLOOKUP($C$6,Auswahl!$A:$B,2,0)),(MID($A47,1,2)*1)),"---")</f>
        <v>---</v>
      </c>
      <c r="C47" s="6"/>
      <c r="D47" s="104"/>
      <c r="E47" s="105"/>
      <c r="F47" s="6"/>
      <c r="G47" s="7" t="str">
        <f t="shared" si="7"/>
        <v/>
      </c>
      <c r="H47" s="8"/>
      <c r="I47" s="9">
        <f t="shared" si="2"/>
        <v>0.7</v>
      </c>
      <c r="J47" s="25"/>
      <c r="K47" s="10" t="str">
        <f t="shared" si="3"/>
        <v/>
      </c>
      <c r="N47" s="17" t="str">
        <f t="shared" si="0"/>
        <v/>
      </c>
      <c r="Q47" s="20">
        <f>DATE(($G$6)*1,(VLOOKUP($C$6,Auswahl!$A:$B,2,0)),(MID($A47,1,2)*1))</f>
        <v>42643</v>
      </c>
      <c r="R47" s="19">
        <f t="shared" si="9"/>
        <v>4</v>
      </c>
      <c r="S47" s="21">
        <f t="shared" si="5"/>
        <v>0.16666666666666669</v>
      </c>
      <c r="T47" s="11">
        <f t="shared" si="6"/>
        <v>10</v>
      </c>
      <c r="U47" s="11">
        <f t="shared" si="8"/>
        <v>0</v>
      </c>
      <c r="V47" s="11">
        <f>IFERROR(VLOOKUP($K$9,Auswahl!$F:$G,2,0),0)</f>
        <v>0</v>
      </c>
    </row>
    <row r="48" spans="1:22" ht="15.95" customHeight="1" x14ac:dyDescent="0.2">
      <c r="A48" s="115" t="s">
        <v>60</v>
      </c>
      <c r="B48" s="116"/>
      <c r="C48" s="116"/>
      <c r="D48" s="116"/>
      <c r="E48" s="116"/>
      <c r="F48" s="116"/>
      <c r="G48" s="116"/>
      <c r="H48" s="14"/>
      <c r="I48" s="24">
        <f>I47</f>
        <v>0.7</v>
      </c>
      <c r="J48" s="15"/>
    </row>
    <row r="49" spans="1:11" x14ac:dyDescent="0.2">
      <c r="A49" s="57" t="s">
        <v>46</v>
      </c>
      <c r="B49" s="57"/>
      <c r="C49" s="58" t="s">
        <v>47</v>
      </c>
      <c r="D49" s="58" t="s">
        <v>48</v>
      </c>
      <c r="E49" s="59"/>
      <c r="F49" s="60"/>
      <c r="G49" s="27"/>
      <c r="H49" s="27"/>
      <c r="I49" s="27"/>
      <c r="J49" s="27"/>
    </row>
    <row r="50" spans="1:11" x14ac:dyDescent="0.2">
      <c r="A50" s="61" t="s">
        <v>59</v>
      </c>
      <c r="B50" s="61"/>
      <c r="C50" s="27"/>
      <c r="D50" s="27"/>
      <c r="E50" s="62"/>
      <c r="F50" s="63"/>
      <c r="G50" s="60"/>
      <c r="H50" s="60"/>
      <c r="I50" s="64"/>
      <c r="J50" s="65"/>
    </row>
    <row r="51" spans="1:11" x14ac:dyDescent="0.2">
      <c r="A51" s="61" t="s">
        <v>61</v>
      </c>
      <c r="B51" s="61"/>
      <c r="C51" s="27"/>
      <c r="D51" s="27"/>
      <c r="E51" s="60"/>
      <c r="F51" s="66"/>
      <c r="G51" s="60"/>
      <c r="H51" s="60"/>
      <c r="I51" s="67"/>
      <c r="J51" s="68"/>
    </row>
    <row r="52" spans="1:11" x14ac:dyDescent="0.2">
      <c r="A52" s="65"/>
      <c r="B52" s="65"/>
      <c r="C52" s="60"/>
      <c r="D52" s="60"/>
      <c r="E52" s="69"/>
      <c r="F52" s="70"/>
      <c r="G52" s="60"/>
      <c r="H52" s="60"/>
      <c r="I52" s="60"/>
      <c r="J52" s="60"/>
    </row>
    <row r="53" spans="1:11" ht="83.25" customHeight="1" x14ac:dyDescent="0.2">
      <c r="A53" s="97" t="s">
        <v>114</v>
      </c>
      <c r="B53" s="97"/>
      <c r="C53" s="98"/>
      <c r="D53" s="98"/>
      <c r="E53" s="98"/>
      <c r="F53" s="98"/>
      <c r="G53" s="98"/>
      <c r="H53" s="98"/>
      <c r="I53" s="98"/>
      <c r="J53" s="98"/>
      <c r="K53" s="98"/>
    </row>
    <row r="54" spans="1:11" x14ac:dyDescent="0.2">
      <c r="A54" s="71"/>
      <c r="B54" s="71"/>
      <c r="C54" s="27"/>
      <c r="D54" s="27"/>
      <c r="E54" s="27"/>
      <c r="F54" s="27"/>
      <c r="G54" s="27"/>
      <c r="H54" s="27"/>
      <c r="I54" s="27"/>
      <c r="J54" s="27"/>
    </row>
    <row r="55" spans="1:11" ht="15" x14ac:dyDescent="0.2">
      <c r="A55" s="72" t="s">
        <v>44</v>
      </c>
      <c r="B55" s="72"/>
      <c r="C55" s="27"/>
      <c r="D55" s="27"/>
      <c r="E55" s="27"/>
      <c r="F55" s="27"/>
      <c r="G55" s="27"/>
      <c r="H55" s="27"/>
      <c r="I55" s="27"/>
      <c r="J55" s="27"/>
    </row>
    <row r="56" spans="1:11" ht="15" x14ac:dyDescent="0.2">
      <c r="A56" s="72" t="s">
        <v>45</v>
      </c>
      <c r="B56" s="72"/>
      <c r="C56" s="27"/>
      <c r="D56" s="27"/>
      <c r="E56" s="27"/>
      <c r="F56" s="27"/>
      <c r="G56" s="27"/>
      <c r="H56" s="27"/>
      <c r="I56" s="27"/>
      <c r="J56" s="27"/>
    </row>
    <row r="57" spans="1:11" ht="15" x14ac:dyDescent="0.2">
      <c r="A57" s="72"/>
      <c r="B57" s="72"/>
      <c r="C57" s="27"/>
      <c r="D57" s="27"/>
      <c r="E57" s="27"/>
      <c r="F57" s="27"/>
      <c r="G57" s="27"/>
      <c r="H57" s="27"/>
      <c r="I57" s="27"/>
      <c r="J57" s="27"/>
    </row>
    <row r="58" spans="1:11" ht="15" x14ac:dyDescent="0.2">
      <c r="A58" s="72" t="s">
        <v>36</v>
      </c>
      <c r="B58" s="72"/>
      <c r="C58" s="27"/>
      <c r="D58" s="27"/>
      <c r="E58" s="27"/>
      <c r="F58" s="27"/>
      <c r="G58" s="27"/>
      <c r="H58" s="27"/>
      <c r="I58" s="27"/>
      <c r="J58" s="27"/>
    </row>
    <row r="59" spans="1:11" ht="14.25" x14ac:dyDescent="0.2">
      <c r="A59" s="73"/>
      <c r="B59" s="73"/>
      <c r="C59" s="27"/>
      <c r="D59" s="27"/>
      <c r="E59" s="27"/>
      <c r="F59" s="27"/>
      <c r="G59" s="27"/>
      <c r="H59" s="27"/>
      <c r="I59" s="27"/>
      <c r="J59" s="27"/>
    </row>
    <row r="60" spans="1:11" ht="14.25" x14ac:dyDescent="0.2">
      <c r="A60" s="73"/>
      <c r="B60" s="73"/>
      <c r="C60" s="27"/>
      <c r="D60" s="27"/>
      <c r="E60" s="27"/>
      <c r="F60" s="27"/>
      <c r="G60" s="27"/>
      <c r="H60" s="27"/>
      <c r="I60" s="27"/>
      <c r="J60" s="27"/>
    </row>
    <row r="61" spans="1:11" ht="25.5" customHeight="1" x14ac:dyDescent="0.2">
      <c r="A61" s="108">
        <f>I48</f>
        <v>0.7</v>
      </c>
      <c r="B61" s="108"/>
      <c r="C61" s="108"/>
      <c r="D61" s="109" t="s">
        <v>37</v>
      </c>
      <c r="E61" s="109"/>
      <c r="F61" s="109"/>
      <c r="G61" s="74"/>
      <c r="H61" s="75"/>
      <c r="I61" s="27"/>
      <c r="J61" s="27"/>
    </row>
    <row r="62" spans="1:11" ht="14.25" x14ac:dyDescent="0.2">
      <c r="A62" s="73"/>
      <c r="B62" s="73"/>
      <c r="C62" s="27"/>
      <c r="D62" s="27"/>
      <c r="E62" s="27"/>
      <c r="F62" s="27"/>
      <c r="G62" s="27"/>
      <c r="H62" s="27"/>
      <c r="I62" s="27"/>
      <c r="J62" s="27"/>
    </row>
    <row r="63" spans="1:11" ht="14.25" x14ac:dyDescent="0.2">
      <c r="A63" s="73"/>
      <c r="B63" s="73"/>
      <c r="C63" s="27"/>
      <c r="D63" s="27"/>
      <c r="E63" s="27"/>
      <c r="F63" s="27"/>
      <c r="G63" s="27"/>
      <c r="H63" s="27"/>
      <c r="I63" s="27"/>
      <c r="J63" s="27"/>
    </row>
    <row r="64" spans="1:11" ht="14.25" x14ac:dyDescent="0.2">
      <c r="A64" s="73"/>
      <c r="B64" s="73"/>
      <c r="C64" s="27"/>
      <c r="D64" s="27"/>
      <c r="E64" s="27"/>
      <c r="F64" s="27"/>
      <c r="G64" s="27"/>
      <c r="H64" s="27"/>
      <c r="I64" s="27"/>
      <c r="J64" s="27"/>
    </row>
    <row r="65" spans="1:10" ht="15" x14ac:dyDescent="0.2">
      <c r="A65" s="72" t="s">
        <v>38</v>
      </c>
      <c r="B65" s="72"/>
      <c r="C65" s="27"/>
      <c r="D65" s="27"/>
      <c r="E65" s="27"/>
      <c r="F65" s="27"/>
      <c r="G65" s="27"/>
      <c r="H65" s="27"/>
      <c r="I65" s="27"/>
      <c r="J65" s="27"/>
    </row>
    <row r="66" spans="1:10" ht="15" x14ac:dyDescent="0.2">
      <c r="A66" s="72"/>
      <c r="B66" s="72"/>
      <c r="C66" s="27"/>
      <c r="D66" s="27"/>
      <c r="E66" s="27"/>
      <c r="F66" s="27"/>
      <c r="G66" s="27"/>
      <c r="H66" s="27"/>
      <c r="I66" s="27"/>
      <c r="J66" s="27"/>
    </row>
    <row r="67" spans="1:10" ht="15" x14ac:dyDescent="0.2">
      <c r="A67" s="72"/>
      <c r="B67" s="72"/>
      <c r="C67" s="27"/>
      <c r="D67" s="27"/>
      <c r="E67" s="27"/>
      <c r="F67" s="27"/>
      <c r="G67" s="27"/>
      <c r="H67" s="27"/>
      <c r="I67" s="27"/>
      <c r="J67" s="27"/>
    </row>
    <row r="68" spans="1:10" ht="15" x14ac:dyDescent="0.2">
      <c r="A68" s="72"/>
      <c r="B68" s="72"/>
      <c r="C68" s="27"/>
      <c r="D68" s="27"/>
      <c r="E68" s="27"/>
      <c r="F68" s="27"/>
      <c r="G68" s="27"/>
      <c r="H68" s="27"/>
      <c r="I68" s="27"/>
      <c r="J68" s="27"/>
    </row>
    <row r="69" spans="1:10" ht="15" x14ac:dyDescent="0.2">
      <c r="A69" s="72" t="s">
        <v>39</v>
      </c>
      <c r="B69" s="72"/>
      <c r="C69" s="76"/>
      <c r="D69" s="76"/>
      <c r="E69" s="27"/>
      <c r="F69" s="27"/>
      <c r="G69" s="27"/>
      <c r="H69" s="27"/>
      <c r="I69" s="27"/>
      <c r="J69" s="27"/>
    </row>
    <row r="70" spans="1:10" ht="15" x14ac:dyDescent="0.2">
      <c r="A70" s="72"/>
      <c r="B70" s="72"/>
      <c r="C70" s="27"/>
      <c r="D70" s="27"/>
      <c r="E70" s="27"/>
      <c r="F70" s="27"/>
      <c r="G70" s="27"/>
      <c r="H70" s="27"/>
      <c r="I70" s="27"/>
      <c r="J70" s="27"/>
    </row>
    <row r="71" spans="1:10" ht="15" x14ac:dyDescent="0.2">
      <c r="A71" s="72"/>
      <c r="B71" s="72"/>
      <c r="C71" s="27"/>
      <c r="D71" s="27"/>
      <c r="E71" s="27"/>
      <c r="F71" s="27"/>
      <c r="G71" s="27"/>
      <c r="H71" s="27"/>
      <c r="I71" s="27"/>
      <c r="J71" s="27"/>
    </row>
    <row r="72" spans="1:10" ht="15" x14ac:dyDescent="0.2">
      <c r="A72" s="77" t="s">
        <v>40</v>
      </c>
      <c r="B72" s="77"/>
      <c r="C72" s="76"/>
      <c r="D72" s="76"/>
      <c r="E72" s="27"/>
      <c r="F72" s="27"/>
      <c r="G72" s="27"/>
      <c r="H72" s="27"/>
      <c r="I72" s="27"/>
      <c r="J72" s="27"/>
    </row>
    <row r="73" spans="1:10" ht="15" x14ac:dyDescent="0.2">
      <c r="A73" s="72" t="s">
        <v>41</v>
      </c>
      <c r="B73" s="72"/>
      <c r="C73" s="27"/>
      <c r="D73" s="27"/>
      <c r="E73" s="27"/>
      <c r="F73" s="27"/>
      <c r="G73" s="27"/>
      <c r="H73" s="27"/>
      <c r="I73" s="27"/>
      <c r="J73" s="27"/>
    </row>
    <row r="74" spans="1:10" ht="15" x14ac:dyDescent="0.2">
      <c r="A74" s="72"/>
      <c r="B74" s="72"/>
      <c r="C74" s="27"/>
      <c r="D74" s="27"/>
      <c r="E74" s="27"/>
      <c r="F74" s="27"/>
      <c r="G74" s="27"/>
      <c r="H74" s="27"/>
      <c r="I74" s="27"/>
      <c r="J74" s="27"/>
    </row>
    <row r="75" spans="1:10" ht="15" x14ac:dyDescent="0.2">
      <c r="A75" s="72"/>
      <c r="B75" s="72"/>
      <c r="C75" s="27"/>
      <c r="D75" s="27"/>
      <c r="E75" s="27"/>
      <c r="F75" s="27"/>
      <c r="G75" s="27"/>
      <c r="H75" s="27"/>
      <c r="I75" s="27"/>
      <c r="J75" s="27"/>
    </row>
    <row r="76" spans="1:10" ht="15" x14ac:dyDescent="0.2">
      <c r="A76" s="72"/>
      <c r="B76" s="72"/>
      <c r="C76" s="27"/>
      <c r="D76" s="27"/>
      <c r="E76" s="27"/>
      <c r="F76" s="27"/>
      <c r="G76" s="27"/>
      <c r="H76" s="27"/>
      <c r="I76" s="27"/>
      <c r="J76" s="27"/>
    </row>
    <row r="77" spans="1:10" ht="15" x14ac:dyDescent="0.2">
      <c r="A77" s="72" t="s">
        <v>42</v>
      </c>
      <c r="B77" s="72"/>
      <c r="C77" s="27"/>
      <c r="D77" s="27"/>
      <c r="E77" s="27"/>
      <c r="F77" s="27"/>
      <c r="G77" s="27"/>
      <c r="H77" s="27"/>
      <c r="I77" s="27"/>
      <c r="J77" s="27"/>
    </row>
    <row r="78" spans="1:10" ht="15" x14ac:dyDescent="0.2">
      <c r="A78" s="72" t="s">
        <v>43</v>
      </c>
      <c r="B78" s="72"/>
      <c r="C78" s="27"/>
      <c r="D78" s="27"/>
      <c r="E78" s="27"/>
      <c r="F78" s="27"/>
      <c r="G78" s="27"/>
      <c r="H78" s="27"/>
      <c r="I78" s="27"/>
      <c r="J78" s="27"/>
    </row>
    <row r="79" spans="1:10" ht="15" x14ac:dyDescent="0.2">
      <c r="A79" s="72"/>
      <c r="B79" s="72"/>
      <c r="C79" s="27"/>
      <c r="D79" s="27"/>
      <c r="E79" s="27"/>
      <c r="F79" s="27"/>
      <c r="G79" s="27"/>
      <c r="H79" s="27"/>
      <c r="I79" s="27"/>
      <c r="J79" s="27"/>
    </row>
    <row r="80" spans="1:10" ht="15" x14ac:dyDescent="0.2">
      <c r="A80" s="72"/>
      <c r="B80" s="72"/>
      <c r="C80" s="27"/>
      <c r="D80" s="27"/>
      <c r="E80" s="27"/>
      <c r="F80" s="27"/>
      <c r="G80" s="27"/>
      <c r="H80" s="27"/>
      <c r="I80" s="27"/>
      <c r="J80" s="27"/>
    </row>
    <row r="81" spans="1:10" ht="15" x14ac:dyDescent="0.2">
      <c r="A81" s="72"/>
      <c r="B81" s="72"/>
      <c r="C81" s="27"/>
      <c r="D81" s="27"/>
      <c r="E81" s="27"/>
      <c r="F81" s="27"/>
      <c r="G81" s="27"/>
      <c r="H81" s="27"/>
      <c r="I81" s="27"/>
      <c r="J81" s="27"/>
    </row>
    <row r="82" spans="1:10" ht="15" x14ac:dyDescent="0.2">
      <c r="A82" s="72" t="s">
        <v>39</v>
      </c>
      <c r="B82" s="72"/>
      <c r="C82" s="76"/>
      <c r="D82" s="76"/>
      <c r="E82" s="27"/>
      <c r="F82" s="27"/>
      <c r="G82" s="27"/>
      <c r="H82" s="27"/>
      <c r="I82" s="27"/>
      <c r="J82" s="27"/>
    </row>
    <row r="83" spans="1:10" ht="15" x14ac:dyDescent="0.2">
      <c r="A83" s="72"/>
      <c r="B83" s="72"/>
      <c r="C83" s="27"/>
      <c r="D83" s="27"/>
      <c r="E83" s="27"/>
      <c r="F83" s="27"/>
      <c r="G83" s="27"/>
      <c r="H83" s="27"/>
      <c r="I83" s="27"/>
      <c r="J83" s="27"/>
    </row>
    <row r="84" spans="1:10" ht="15" x14ac:dyDescent="0.2">
      <c r="A84" s="72"/>
      <c r="B84" s="72"/>
      <c r="C84" s="27"/>
      <c r="D84" s="27"/>
      <c r="E84" s="27"/>
      <c r="F84" s="27"/>
      <c r="G84" s="27"/>
      <c r="H84" s="27"/>
      <c r="I84" s="27"/>
      <c r="J84" s="27"/>
    </row>
    <row r="85" spans="1:10" ht="15" x14ac:dyDescent="0.2">
      <c r="A85" s="77" t="s">
        <v>58</v>
      </c>
      <c r="B85" s="77"/>
      <c r="C85" s="76"/>
      <c r="D85" s="76"/>
      <c r="E85" s="76"/>
      <c r="F85" s="27"/>
      <c r="G85" s="27"/>
      <c r="H85" s="27"/>
      <c r="I85" s="27"/>
      <c r="J85" s="27"/>
    </row>
    <row r="86" spans="1:10" ht="15" x14ac:dyDescent="0.2">
      <c r="A86" s="72" t="s">
        <v>57</v>
      </c>
      <c r="B86" s="72"/>
      <c r="C86" s="27"/>
      <c r="D86" s="27"/>
      <c r="E86" s="27"/>
      <c r="F86" s="27"/>
      <c r="G86" s="27"/>
      <c r="H86" s="27"/>
      <c r="I86" s="27"/>
      <c r="J86" s="27"/>
    </row>
    <row r="87" spans="1:10" x14ac:dyDescent="0.2">
      <c r="A87" s="42"/>
      <c r="B87" s="42"/>
      <c r="C87" s="27"/>
      <c r="D87" s="27"/>
      <c r="E87" s="27"/>
      <c r="F87" s="27"/>
      <c r="G87" s="27"/>
      <c r="H87" s="27"/>
      <c r="I87" s="27"/>
      <c r="J87" s="27"/>
    </row>
    <row r="88" spans="1:10" x14ac:dyDescent="0.2">
      <c r="A88" s="61"/>
      <c r="B88" s="61"/>
      <c r="C88" s="27"/>
      <c r="D88" s="27"/>
      <c r="E88" s="27"/>
      <c r="F88" s="27"/>
      <c r="G88" s="27"/>
      <c r="H88" s="27"/>
      <c r="I88" s="27"/>
      <c r="J88" s="27"/>
    </row>
  </sheetData>
  <sheetProtection algorithmName="SHA-512" hashValue="LkcsUHaOclxVdK5LdT44eAEzfQkM8x1vbVZd8qp2a9/fjovNNlXpok8nyHGp0Lu42m81PU8yMRbKSxBoPUZMyg==" saltValue="Gkr3L1MO3RVXHpR5tdI0DQ==" spinCount="100000" sheet="1" objects="1" scenarios="1"/>
  <mergeCells count="57">
    <mergeCell ref="J8:J10"/>
    <mergeCell ref="D20:E20"/>
    <mergeCell ref="D26:E26"/>
    <mergeCell ref="A1:I2"/>
    <mergeCell ref="G6:H6"/>
    <mergeCell ref="G14:J14"/>
    <mergeCell ref="J1:K1"/>
    <mergeCell ref="A6:B6"/>
    <mergeCell ref="A4:B4"/>
    <mergeCell ref="A9:F9"/>
    <mergeCell ref="G9:H9"/>
    <mergeCell ref="D14:E16"/>
    <mergeCell ref="K14:K16"/>
    <mergeCell ref="A8:F8"/>
    <mergeCell ref="G8:H8"/>
    <mergeCell ref="G10:I10"/>
    <mergeCell ref="A61:C61"/>
    <mergeCell ref="D61:F61"/>
    <mergeCell ref="A15:A16"/>
    <mergeCell ref="A10:F10"/>
    <mergeCell ref="A48:G48"/>
    <mergeCell ref="D17:E17"/>
    <mergeCell ref="D18:E18"/>
    <mergeCell ref="F15:F16"/>
    <mergeCell ref="D19:E19"/>
    <mergeCell ref="D21:E21"/>
    <mergeCell ref="D22:E22"/>
    <mergeCell ref="D23:E23"/>
    <mergeCell ref="D24:E24"/>
    <mergeCell ref="D25:E25"/>
    <mergeCell ref="D46:E46"/>
    <mergeCell ref="D27:E27"/>
    <mergeCell ref="D28:E28"/>
    <mergeCell ref="D29:E29"/>
    <mergeCell ref="D30:E30"/>
    <mergeCell ref="D41:E41"/>
    <mergeCell ref="D42:E42"/>
    <mergeCell ref="D31:E31"/>
    <mergeCell ref="D32:E32"/>
    <mergeCell ref="D33:E33"/>
    <mergeCell ref="D34:E34"/>
    <mergeCell ref="A53:K53"/>
    <mergeCell ref="J4:K4"/>
    <mergeCell ref="G4:I4"/>
    <mergeCell ref="C4:E4"/>
    <mergeCell ref="C6:E6"/>
    <mergeCell ref="D47:E47"/>
    <mergeCell ref="C15:C16"/>
    <mergeCell ref="D37:E37"/>
    <mergeCell ref="D38:E38"/>
    <mergeCell ref="D39:E39"/>
    <mergeCell ref="D40:E40"/>
    <mergeCell ref="D35:E35"/>
    <mergeCell ref="D36:E36"/>
    <mergeCell ref="D43:E43"/>
    <mergeCell ref="D44:E44"/>
    <mergeCell ref="D45:E45"/>
  </mergeCells>
  <phoneticPr fontId="0" type="noConversion"/>
  <conditionalFormatting sqref="G17:G42">
    <cfRule type="cellIs" dxfId="6" priority="11" stopIfTrue="1" operator="equal">
      <formula>""</formula>
    </cfRule>
    <cfRule type="cellIs" dxfId="5" priority="13" stopIfTrue="1" operator="greaterThan">
      <formula>$K$10</formula>
    </cfRule>
  </conditionalFormatting>
  <conditionalFormatting sqref="G43:G47">
    <cfRule type="cellIs" dxfId="4" priority="5" stopIfTrue="1" operator="equal">
      <formula>""</formula>
    </cfRule>
    <cfRule type="cellIs" dxfId="3" priority="6" stopIfTrue="1" operator="greaterThan">
      <formula>$K$10</formula>
    </cfRule>
  </conditionalFormatting>
  <conditionalFormatting sqref="B17">
    <cfRule type="expression" dxfId="2" priority="3">
      <formula>$R17-$V17=0</formula>
    </cfRule>
  </conditionalFormatting>
  <conditionalFormatting sqref="B18">
    <cfRule type="expression" dxfId="1" priority="2">
      <formula>$R18-$V18=0</formula>
    </cfRule>
  </conditionalFormatting>
  <conditionalFormatting sqref="B19:B47">
    <cfRule type="expression" dxfId="0" priority="1">
      <formula>$R19-$V19=0</formula>
    </cfRule>
  </conditionalFormatting>
  <printOptions horizontalCentered="1"/>
  <pageMargins left="0.59055118110236227" right="0.59055118110236227" top="0.78740157480314965" bottom="0.78740157480314965" header="0.51181102362204722" footer="0.51181102362204722"/>
  <pageSetup paperSize="9" scale="83" fitToHeight="2" orientation="portrait" r:id="rId1"/>
  <headerFooter alignWithMargins="0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Auswahl!$A$2:$A$13</xm:f>
          </x14:formula1>
          <xm:sqref>C6:E6</xm:sqref>
        </x14:dataValidation>
        <x14:dataValidation type="list" allowBlank="1" showInputMessage="1" showErrorMessage="1">
          <x14:formula1>
            <xm:f>Auswahl!$C$2:$C$32</xm:f>
          </x14:formula1>
          <xm:sqref>G6</xm:sqref>
        </x14:dataValidation>
        <x14:dataValidation type="list" allowBlank="1" showInputMessage="1" showErrorMessage="1">
          <x14:formula1>
            <xm:f>Auswahl!$F$2:$F$7</xm:f>
          </x14:formula1>
          <xm:sqref>K9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G3" sqref="G3"/>
    </sheetView>
  </sheetViews>
  <sheetFormatPr baseColWidth="10" defaultRowHeight="12.75" x14ac:dyDescent="0.2"/>
  <cols>
    <col min="1" max="1" width="10" bestFit="1" customWidth="1"/>
    <col min="2" max="2" width="4.140625" style="2" bestFit="1" customWidth="1"/>
    <col min="3" max="3" width="5.42578125" bestFit="1" customWidth="1"/>
    <col min="6" max="7" width="11.42578125" style="2"/>
  </cols>
  <sheetData>
    <row r="1" spans="1:7" x14ac:dyDescent="0.2">
      <c r="A1" t="s">
        <v>65</v>
      </c>
      <c r="B1" s="1" t="s">
        <v>79</v>
      </c>
      <c r="C1" t="s">
        <v>78</v>
      </c>
      <c r="F1" s="27" t="s">
        <v>99</v>
      </c>
      <c r="G1" s="27" t="s">
        <v>100</v>
      </c>
    </row>
    <row r="2" spans="1:7" x14ac:dyDescent="0.2">
      <c r="A2" t="s">
        <v>66</v>
      </c>
      <c r="B2" s="2">
        <v>1</v>
      </c>
      <c r="C2">
        <v>2020</v>
      </c>
      <c r="F2" s="89" t="s">
        <v>108</v>
      </c>
      <c r="G2" s="2">
        <v>0</v>
      </c>
    </row>
    <row r="3" spans="1:7" x14ac:dyDescent="0.2">
      <c r="A3" t="s">
        <v>67</v>
      </c>
      <c r="B3" s="2">
        <v>2</v>
      </c>
      <c r="C3">
        <v>2021</v>
      </c>
      <c r="F3" s="1" t="s">
        <v>101</v>
      </c>
      <c r="G3" s="2">
        <v>1</v>
      </c>
    </row>
    <row r="4" spans="1:7" x14ac:dyDescent="0.2">
      <c r="A4" t="s">
        <v>68</v>
      </c>
      <c r="B4" s="2">
        <v>3</v>
      </c>
      <c r="C4">
        <v>2022</v>
      </c>
      <c r="F4" s="1" t="s">
        <v>102</v>
      </c>
      <c r="G4" s="2">
        <v>2</v>
      </c>
    </row>
    <row r="5" spans="1:7" x14ac:dyDescent="0.2">
      <c r="A5" t="s">
        <v>69</v>
      </c>
      <c r="B5" s="2">
        <v>4</v>
      </c>
      <c r="C5">
        <v>2023</v>
      </c>
      <c r="F5" s="1" t="s">
        <v>103</v>
      </c>
      <c r="G5" s="2">
        <v>3</v>
      </c>
    </row>
    <row r="6" spans="1:7" x14ac:dyDescent="0.2">
      <c r="A6" t="s">
        <v>70</v>
      </c>
      <c r="B6" s="2">
        <v>5</v>
      </c>
      <c r="C6">
        <v>2024</v>
      </c>
      <c r="F6" s="1" t="s">
        <v>104</v>
      </c>
      <c r="G6" s="2">
        <v>4</v>
      </c>
    </row>
    <row r="7" spans="1:7" x14ac:dyDescent="0.2">
      <c r="A7" t="s">
        <v>71</v>
      </c>
      <c r="B7" s="2">
        <v>6</v>
      </c>
      <c r="C7">
        <v>2025</v>
      </c>
      <c r="F7" s="1" t="s">
        <v>105</v>
      </c>
      <c r="G7" s="2">
        <v>5</v>
      </c>
    </row>
    <row r="8" spans="1:7" x14ac:dyDescent="0.2">
      <c r="A8" t="s">
        <v>72</v>
      </c>
      <c r="B8" s="2">
        <v>7</v>
      </c>
      <c r="C8">
        <v>2026</v>
      </c>
      <c r="F8" s="1" t="s">
        <v>106</v>
      </c>
      <c r="G8" s="2">
        <v>6</v>
      </c>
    </row>
    <row r="9" spans="1:7" x14ac:dyDescent="0.2">
      <c r="A9" t="s">
        <v>73</v>
      </c>
      <c r="B9" s="2">
        <v>8</v>
      </c>
      <c r="C9">
        <v>2027</v>
      </c>
      <c r="F9" s="1" t="s">
        <v>107</v>
      </c>
      <c r="G9" s="2">
        <v>7</v>
      </c>
    </row>
    <row r="10" spans="1:7" x14ac:dyDescent="0.2">
      <c r="A10" t="s">
        <v>74</v>
      </c>
      <c r="B10" s="2">
        <v>9</v>
      </c>
      <c r="C10">
        <v>2028</v>
      </c>
    </row>
    <row r="11" spans="1:7" x14ac:dyDescent="0.2">
      <c r="A11" t="s">
        <v>75</v>
      </c>
      <c r="B11" s="2">
        <v>10</v>
      </c>
      <c r="C11">
        <v>2029</v>
      </c>
    </row>
    <row r="12" spans="1:7" x14ac:dyDescent="0.2">
      <c r="A12" t="s">
        <v>76</v>
      </c>
      <c r="B12" s="2">
        <v>11</v>
      </c>
      <c r="C12">
        <v>2030</v>
      </c>
    </row>
    <row r="13" spans="1:7" x14ac:dyDescent="0.2">
      <c r="A13" t="s">
        <v>77</v>
      </c>
      <c r="B13" s="2">
        <v>12</v>
      </c>
      <c r="C13">
        <v>2031</v>
      </c>
    </row>
    <row r="14" spans="1:7" x14ac:dyDescent="0.2">
      <c r="C14">
        <v>2032</v>
      </c>
    </row>
    <row r="15" spans="1:7" x14ac:dyDescent="0.2">
      <c r="C15">
        <v>2033</v>
      </c>
    </row>
    <row r="16" spans="1:7" x14ac:dyDescent="0.2">
      <c r="C16">
        <v>2034</v>
      </c>
    </row>
    <row r="17" spans="3:3" x14ac:dyDescent="0.2">
      <c r="C17">
        <v>2035</v>
      </c>
    </row>
    <row r="18" spans="3:3" x14ac:dyDescent="0.2">
      <c r="C18">
        <v>2036</v>
      </c>
    </row>
    <row r="19" spans="3:3" x14ac:dyDescent="0.2">
      <c r="C19">
        <v>2037</v>
      </c>
    </row>
    <row r="20" spans="3:3" x14ac:dyDescent="0.2">
      <c r="C20">
        <v>2038</v>
      </c>
    </row>
    <row r="21" spans="3:3" x14ac:dyDescent="0.2">
      <c r="C21">
        <v>2039</v>
      </c>
    </row>
    <row r="22" spans="3:3" x14ac:dyDescent="0.2">
      <c r="C22">
        <v>2040</v>
      </c>
    </row>
    <row r="23" spans="3:3" x14ac:dyDescent="0.2">
      <c r="C23">
        <v>2041</v>
      </c>
    </row>
    <row r="24" spans="3:3" x14ac:dyDescent="0.2">
      <c r="C24">
        <v>2042</v>
      </c>
    </row>
    <row r="25" spans="3:3" x14ac:dyDescent="0.2">
      <c r="C25">
        <v>2043</v>
      </c>
    </row>
    <row r="26" spans="3:3" x14ac:dyDescent="0.2">
      <c r="C26">
        <v>2044</v>
      </c>
    </row>
    <row r="27" spans="3:3" x14ac:dyDescent="0.2">
      <c r="C27">
        <v>2045</v>
      </c>
    </row>
    <row r="28" spans="3:3" x14ac:dyDescent="0.2">
      <c r="C28">
        <v>2046</v>
      </c>
    </row>
    <row r="29" spans="3:3" x14ac:dyDescent="0.2">
      <c r="C29">
        <v>2047</v>
      </c>
    </row>
    <row r="30" spans="3:3" x14ac:dyDescent="0.2">
      <c r="C30">
        <v>2048</v>
      </c>
    </row>
    <row r="31" spans="3:3" x14ac:dyDescent="0.2">
      <c r="C31">
        <v>2049</v>
      </c>
    </row>
    <row r="32" spans="3:3" x14ac:dyDescent="0.2">
      <c r="C32">
        <v>2050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LRA Dienstzeitkarte</vt:lpstr>
      <vt:lpstr>Auswahl</vt:lpstr>
      <vt:lpstr>'LRA Dienstzeitkarte'!Druckbereich</vt:lpstr>
    </vt:vector>
  </TitlesOfParts>
  <Company>Landratsamt Ilm-Kreis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wünsche</dc:creator>
  <cp:lastModifiedBy>DGaertner</cp:lastModifiedBy>
  <cp:lastPrinted>2020-01-07T07:02:18Z</cp:lastPrinted>
  <dcterms:created xsi:type="dcterms:W3CDTF">2004-03-29T10:17:49Z</dcterms:created>
  <dcterms:modified xsi:type="dcterms:W3CDTF">2021-10-15T09:13:26Z</dcterms:modified>
</cp:coreProperties>
</file>